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D1BAE1EE-4FBC-416A-829D-B460BCD0A7F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要望書" sheetId="6" r:id="rId1"/>
    <sheet name="消去しないで下さい" sheetId="4" r:id="rId2"/>
  </sheets>
  <definedNames>
    <definedName name="_xlnm.Print_Area" localSheetId="1">消去しないで下さい!$A$1:$AD$5</definedName>
    <definedName name="_xlnm.Print_Area" localSheetId="0">要望書!$A$1:$N$77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4" l="1"/>
  <c r="J10" i="4" s="1"/>
  <c r="I11" i="4"/>
  <c r="T7" i="4" l="1"/>
  <c r="M75" i="6"/>
  <c r="R2" i="4" s="1"/>
  <c r="AD9" i="4"/>
  <c r="AD10" i="4" s="1"/>
  <c r="K5" i="4" s="1"/>
  <c r="L5" i="4"/>
  <c r="E5" i="4"/>
  <c r="D75" i="6" l="1"/>
  <c r="A11" i="4" l="1"/>
  <c r="D18" i="4"/>
  <c r="A12" i="4" l="1"/>
  <c r="A13" i="4" s="1"/>
  <c r="T8" i="4"/>
  <c r="M2" i="4" s="1"/>
  <c r="I8" i="4" l="1"/>
  <c r="J8" i="4" s="1"/>
  <c r="I9" i="4"/>
  <c r="J9" i="4" s="1"/>
  <c r="I7" i="4"/>
  <c r="J7" i="4" s="1"/>
  <c r="H12" i="4"/>
  <c r="J11" i="4" s="1"/>
  <c r="B8" i="4"/>
  <c r="K15" i="4" l="1"/>
  <c r="S7" i="4"/>
  <c r="R7" i="4"/>
  <c r="K16" i="4" l="1"/>
  <c r="E8" i="4"/>
  <c r="F8" i="4" s="1"/>
  <c r="E9" i="4"/>
  <c r="F9" i="4" s="1"/>
  <c r="E10" i="4"/>
  <c r="F10" i="4" s="1"/>
  <c r="E11" i="4"/>
  <c r="F11" i="4" s="1"/>
  <c r="E12" i="4"/>
  <c r="F12" i="4" s="1"/>
  <c r="E13" i="4"/>
  <c r="F13" i="4" s="1"/>
  <c r="E14" i="4"/>
  <c r="F14" i="4" s="1"/>
  <c r="E15" i="4"/>
  <c r="E16" i="4"/>
  <c r="E17" i="4"/>
  <c r="E7" i="4"/>
  <c r="K2" i="4"/>
  <c r="K17" i="4" l="1"/>
  <c r="L7" i="4" a="1"/>
  <c r="L7" i="4" s="1"/>
  <c r="F15" i="4"/>
  <c r="G15" i="4"/>
  <c r="F17" i="4"/>
  <c r="G17" i="4"/>
  <c r="F16" i="4"/>
  <c r="G16" i="4"/>
  <c r="F7" i="4"/>
  <c r="G7" i="4"/>
  <c r="D22" i="4"/>
  <c r="D23" i="4" s="1"/>
  <c r="E25" i="4" s="1" a="1"/>
  <c r="E25" i="4" s="1"/>
  <c r="D20" i="4"/>
  <c r="U7" i="4"/>
  <c r="U8" i="4"/>
  <c r="V8" i="4" s="1"/>
  <c r="W8" i="4" s="1"/>
  <c r="U9" i="4"/>
  <c r="V9" i="4" s="1"/>
  <c r="W9" i="4" s="1"/>
  <c r="U10" i="4"/>
  <c r="V10" i="4" s="1"/>
  <c r="W10" i="4" s="1"/>
  <c r="U11" i="4"/>
  <c r="V11" i="4" s="1"/>
  <c r="W11" i="4" s="1"/>
  <c r="M5" i="4"/>
  <c r="L11" i="4" l="1"/>
  <c r="K7" i="4"/>
  <c r="L12" i="4"/>
  <c r="C2" i="4"/>
  <c r="V7" i="4"/>
  <c r="W7" i="4" s="1"/>
  <c r="W12" i="4" s="1"/>
  <c r="L10" i="4"/>
  <c r="L9" i="4"/>
  <c r="L8" i="4"/>
  <c r="E29" i="4"/>
  <c r="E27" i="4"/>
  <c r="D24" i="4"/>
  <c r="E20" i="4"/>
  <c r="K13" i="4" l="1" a="1"/>
  <c r="K13" i="4" s="1"/>
  <c r="J2" i="4" s="1"/>
  <c r="E28" i="4"/>
  <c r="E30" i="4"/>
  <c r="D25" i="4"/>
  <c r="E32" i="4"/>
  <c r="E26" i="4"/>
  <c r="E31" i="4"/>
  <c r="C15" i="4"/>
  <c r="C9" i="4"/>
  <c r="C10" i="4" s="1"/>
  <c r="C12" i="4" s="1"/>
  <c r="AD8" i="4"/>
  <c r="AD7" i="4"/>
  <c r="B7" i="4"/>
  <c r="D33" i="4" l="1" a="1"/>
  <c r="D33" i="4" s="1"/>
  <c r="H2" i="4" s="1"/>
  <c r="I5" i="4"/>
  <c r="D2" i="4" l="1"/>
  <c r="S2" i="4" l="1"/>
  <c r="Q9" i="4" l="1"/>
  <c r="Q10" i="4" s="1"/>
  <c r="J5" i="4" s="1"/>
  <c r="Q7" i="4"/>
  <c r="Q8" i="4" s="1"/>
  <c r="H5" i="4" s="1"/>
  <c r="D5" i="4" l="1"/>
  <c r="C7" i="4" l="1"/>
  <c r="C8" i="4" l="1"/>
  <c r="F5" i="4" s="1"/>
  <c r="AC7" i="4"/>
  <c r="AC8" i="4" s="1"/>
  <c r="I2" i="4" l="1"/>
  <c r="AA7" i="4" l="1"/>
  <c r="AA8" i="4" s="1"/>
  <c r="AA10" i="4" s="1"/>
  <c r="Q2" i="4"/>
  <c r="X9" i="4" l="1"/>
  <c r="X7" i="4"/>
  <c r="X8" i="4"/>
  <c r="Y8" i="4" l="1"/>
  <c r="Z8" i="4" s="1"/>
  <c r="Y9" i="4"/>
  <c r="Z9" i="4" s="1"/>
  <c r="Y7" i="4"/>
  <c r="Z7" i="4" s="1"/>
  <c r="O2" i="4"/>
  <c r="S8" i="4"/>
  <c r="S9" i="4" s="1"/>
  <c r="S10" i="4" s="1"/>
  <c r="S11" i="4" s="1"/>
  <c r="S12" i="4" l="1"/>
  <c r="S13" i="4" s="1"/>
  <c r="S14" i="4" s="1"/>
  <c r="Z10" i="4"/>
  <c r="AA9" i="4" l="1"/>
  <c r="T2" i="4" s="1"/>
  <c r="N2" i="4"/>
  <c r="AC9" i="4" s="1"/>
  <c r="AC10" i="4" s="1"/>
  <c r="V2" i="4" s="1"/>
  <c r="R8" i="4"/>
  <c r="R9" i="4" s="1"/>
  <c r="R10" i="4" s="1"/>
  <c r="R11" i="4" s="1"/>
  <c r="R12" i="4" s="1"/>
  <c r="R13" i="4" l="1"/>
  <c r="C11" i="4"/>
  <c r="G2" i="4"/>
  <c r="A7" i="4"/>
  <c r="A10" i="4" s="1"/>
  <c r="F2" i="4" s="1"/>
  <c r="R14" i="4" l="1"/>
  <c r="L2" i="4" s="1"/>
  <c r="G5" i="4"/>
  <c r="C13" i="4"/>
  <c r="A8" i="4"/>
  <c r="A9" i="4" s="1"/>
  <c r="A14" i="4" s="1"/>
  <c r="A15" i="4" s="1"/>
  <c r="C5" i="4" s="1"/>
  <c r="C14" i="4" l="1"/>
  <c r="C16" i="4" s="1"/>
  <c r="B2" i="4" s="1"/>
  <c r="E2" i="4" l="1"/>
  <c r="B5" i="4"/>
  <c r="P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6" authorId="0" shapeId="0" xr:uid="{00000000-0006-0000-0000-000001000000}">
      <text>
        <r>
          <rPr>
            <sz val="11"/>
            <color indexed="81"/>
            <rFont val="ＭＳ Ｐゴシック"/>
            <family val="3"/>
            <charset val="128"/>
          </rPr>
          <t xml:space="preserve">法人名や施設種別は記載不要です。
</t>
        </r>
        <r>
          <rPr>
            <b/>
            <sz val="11"/>
            <color indexed="81"/>
            <rFont val="ＭＳ Ｐゴシック"/>
            <family val="3"/>
            <charset val="128"/>
          </rPr>
          <t>施設の名称のみ</t>
        </r>
        <r>
          <rPr>
            <sz val="11"/>
            <color indexed="81"/>
            <rFont val="ＭＳ Ｐゴシック"/>
            <family val="3"/>
            <charset val="128"/>
          </rPr>
          <t>ご記載ください。</t>
        </r>
      </text>
    </comment>
    <comment ref="L12" authorId="0" shapeId="0" xr:uid="{2352D6B9-16DC-439D-AFC6-73DA877C869C}">
      <text>
        <r>
          <rPr>
            <b/>
            <sz val="11"/>
            <color indexed="81"/>
            <rFont val="ＭＳ Ｐゴシック"/>
            <family val="3"/>
            <charset val="128"/>
          </rPr>
          <t>数字のみ</t>
        </r>
        <r>
          <rPr>
            <sz val="11"/>
            <color indexed="81"/>
            <rFont val="ＭＳ Ｐゴシック"/>
            <family val="3"/>
            <charset val="128"/>
          </rPr>
          <t>ご記載ください。
例：10万円の場合
○100,000
×10万</t>
        </r>
      </text>
    </comment>
    <comment ref="H22" authorId="0" shapeId="0" xr:uid="{C9397422-DBB6-47E8-9B96-528C13C843EB}">
      <text>
        <r>
          <rPr>
            <sz val="11"/>
            <color indexed="81"/>
            <rFont val="MS P ゴシック"/>
            <family val="3"/>
            <charset val="128"/>
          </rPr>
          <t xml:space="preserve">法人種別や施設名は記載不要です。
</t>
        </r>
        <r>
          <rPr>
            <b/>
            <sz val="11"/>
            <color indexed="81"/>
            <rFont val="MS P ゴシック"/>
            <family val="3"/>
            <charset val="128"/>
          </rPr>
          <t>法人の名称のみ</t>
        </r>
        <r>
          <rPr>
            <sz val="11"/>
            <color indexed="81"/>
            <rFont val="MS P ゴシック"/>
            <family val="3"/>
            <charset val="128"/>
          </rPr>
          <t>ご入力ください。</t>
        </r>
      </text>
    </comment>
    <comment ref="D59" authorId="0" shapeId="0" xr:uid="{00000000-0006-0000-0000-000007000000}">
      <text>
        <r>
          <rPr>
            <sz val="11"/>
            <color indexed="81"/>
            <rFont val="ＭＳ Ｐゴシック"/>
            <family val="3"/>
            <charset val="128"/>
          </rPr>
          <t>購入物品や工事内容等を簡潔にご記載ください。
例
・送迎用車両の購入
・冷暖房機器の設置
・トイレの改修工事</t>
        </r>
      </text>
    </comment>
    <comment ref="D61" authorId="0" shapeId="0" xr:uid="{00000000-0006-0000-0000-000008000000}">
      <text>
        <r>
          <rPr>
            <sz val="11"/>
            <color indexed="81"/>
            <rFont val="ＭＳ Ｐゴシック"/>
            <family val="3"/>
            <charset val="128"/>
          </rPr>
          <t>下記についてご記載ください。
○購入内容についての簡潔な説明及び金額
例：紙漉き機器、家庭用冷蔵庫、プリンター
・商品の個数をご記載ください。
・異なる商品を複数購入される場合は、商品ごとに金額を分けてご記載ください。
・車両及びパソコンについては、下記のとおり詳細をご記載ください。
　・車　　両：メーカー、車種、排気量、乗車定員
　・パソコン：メーカー、モニターサイズ（インチ）、メモリ、ストレージ
○工事の場合
施行内容をご記載ください。見積書の内容を簡潔にご記載いただければ
結構です。金額の記載については、総額でも施行内容ごとでも構いません。
例：トイレの改修工事
　　設備部材、撤去･据付工事、左官工事、建具工事、ウォシュレット電源工事</t>
        </r>
      </text>
    </comment>
    <comment ref="G71" authorId="0" shapeId="0" xr:uid="{00000000-0006-0000-0000-000009000000}">
      <text>
        <r>
          <rPr>
            <sz val="11"/>
            <color indexed="81"/>
            <rFont val="ＭＳ Ｐゴシック"/>
            <family val="3"/>
            <charset val="128"/>
          </rPr>
          <t>上記「要望内容の詳細」同様、購入内容を簡潔にご記載ください。
例：紙漉き機器、家庭用冷蔵庫、プリンター
車両の金額は、見積書に記載の「車両本体価格」となります。
車両本体価格から値引きした「車両店頭引き渡し価格」等が計上されて
いる場合は、その金額をご記載ください。
複数の物品を購入される場合は、物品ごとに支出項目を作成してください。</t>
        </r>
      </text>
    </comment>
    <comment ref="D77" authorId="0" shapeId="0" xr:uid="{DB53055E-162B-42DF-81DE-2BADF3444844}">
      <text>
        <r>
          <rPr>
            <sz val="11"/>
            <color indexed="81"/>
            <rFont val="ＭＳ Ｐゴシック"/>
            <family val="3"/>
            <charset val="128"/>
          </rPr>
          <t>見積合わせの結果、採用となった業者</t>
        </r>
        <r>
          <rPr>
            <b/>
            <sz val="11"/>
            <color indexed="81"/>
            <rFont val="ＭＳ Ｐゴシック"/>
            <family val="3"/>
            <charset val="128"/>
          </rPr>
          <t>のみ</t>
        </r>
        <r>
          <rPr>
            <sz val="11"/>
            <color indexed="81"/>
            <rFont val="ＭＳ Ｐゴシック"/>
            <family val="3"/>
            <charset val="128"/>
          </rPr>
          <t>ご記入ください。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<sst xmlns="http://schemas.openxmlformats.org/spreadsheetml/2006/main" count="165" uniqueCount="144">
  <si>
    <t>配分対象事業の内容</t>
  </si>
  <si>
    <t>２０万円</t>
  </si>
  <si>
    <t>１０万円</t>
  </si>
  <si>
    <t>利用者定員</t>
  </si>
  <si>
    <t>受配要望額</t>
  </si>
  <si>
    <t>要望内容</t>
  </si>
  <si>
    <t>円</t>
  </si>
  <si>
    <t>合計（＝総事業費）</t>
  </si>
  <si>
    <t>選定業者名</t>
  </si>
  <si>
    <t>２．  申請者について</t>
  </si>
  <si>
    <t>３．  事業計画について</t>
  </si>
  <si>
    <t>地区</t>
    <rPh sb="0" eb="2">
      <t>チク</t>
    </rPh>
    <phoneticPr fontId="6"/>
  </si>
  <si>
    <t>事業実施内容</t>
    <rPh sb="0" eb="2">
      <t>ジギョウ</t>
    </rPh>
    <rPh sb="2" eb="4">
      <t>ジッシ</t>
    </rPh>
    <rPh sb="4" eb="6">
      <t>ナイヨウ</t>
    </rPh>
    <phoneticPr fontId="6"/>
  </si>
  <si>
    <t>主な
利用者</t>
    <rPh sb="0" eb="1">
      <t>オモ</t>
    </rPh>
    <rPh sb="3" eb="6">
      <t>リヨウシャ</t>
    </rPh>
    <phoneticPr fontId="6"/>
  </si>
  <si>
    <t>利用者
定員</t>
    <rPh sb="0" eb="3">
      <t>リヨウシャ</t>
    </rPh>
    <rPh sb="4" eb="6">
      <t>テイイン</t>
    </rPh>
    <phoneticPr fontId="6"/>
  </si>
  <si>
    <t>要望内容</t>
    <rPh sb="0" eb="2">
      <t>ヨウボウ</t>
    </rPh>
    <rPh sb="2" eb="4">
      <t>ナイヨウ</t>
    </rPh>
    <phoneticPr fontId="6"/>
  </si>
  <si>
    <t>総事業費</t>
    <rPh sb="0" eb="4">
      <t>ソウジギョウヒ</t>
    </rPh>
    <phoneticPr fontId="6"/>
  </si>
  <si>
    <t>備考</t>
    <rPh sb="0" eb="2">
      <t>ビコウ</t>
    </rPh>
    <phoneticPr fontId="6"/>
  </si>
  <si>
    <t>市区町名以降の住所</t>
    <rPh sb="0" eb="2">
      <t>シク</t>
    </rPh>
    <rPh sb="2" eb="3">
      <t>チョウ</t>
    </rPh>
    <rPh sb="3" eb="4">
      <t>メイ</t>
    </rPh>
    <rPh sb="4" eb="6">
      <t>イコウ</t>
    </rPh>
    <rPh sb="7" eb="9">
      <t>ジュウショ</t>
    </rPh>
    <phoneticPr fontId="2"/>
  </si>
  <si>
    <t>郵便番号</t>
    <rPh sb="0" eb="4">
      <t>ユウビンバンゴウ</t>
    </rPh>
    <phoneticPr fontId="2"/>
  </si>
  <si>
    <t>法人格</t>
    <rPh sb="0" eb="2">
      <t>ホウジン</t>
    </rPh>
    <rPh sb="2" eb="3">
      <t>カク</t>
    </rPh>
    <phoneticPr fontId="2"/>
  </si>
  <si>
    <t>※様式の変更は行わないでください（セルの結合・分割等）</t>
  </si>
  <si>
    <t>担当者</t>
    <rPh sb="0" eb="3">
      <t>タントウシャ</t>
    </rPh>
    <phoneticPr fontId="2"/>
  </si>
  <si>
    <t>職
・
氏名</t>
    <rPh sb="0" eb="1">
      <t>ショク</t>
    </rPh>
    <rPh sb="4" eb="6">
      <t>シメイ</t>
    </rPh>
    <phoneticPr fontId="2"/>
  </si>
  <si>
    <t>円</t>
    <rPh sb="0" eb="1">
      <t>エン</t>
    </rPh>
    <phoneticPr fontId="2"/>
  </si>
  <si>
    <r>
      <t xml:space="preserve">パソコン、プリンター等ＯＡ機器の購入
</t>
    </r>
    <r>
      <rPr>
        <sz val="10"/>
        <color theme="1"/>
        <rFont val="ＭＳ Ｐ明朝"/>
        <family val="1"/>
        <charset val="128"/>
      </rPr>
      <t>（リモート周辺機器、利用者の技能習得のためのＯＡ機器導入も含む）</t>
    </r>
    <rPh sb="24" eb="26">
      <t>シュウヘン</t>
    </rPh>
    <rPh sb="26" eb="28">
      <t>キキ</t>
    </rPh>
    <phoneticPr fontId="2"/>
  </si>
  <si>
    <t>PR方法</t>
    <rPh sb="2" eb="4">
      <t>ホウホウ</t>
    </rPh>
    <phoneticPr fontId="2"/>
  </si>
  <si>
    <t>※e-mail（Excel形式。PDF不可）にてご提出ください</t>
    <rPh sb="13" eb="15">
      <t>ケイシキ</t>
    </rPh>
    <rPh sb="19" eb="21">
      <t>フカ</t>
    </rPh>
    <phoneticPr fontId="2"/>
  </si>
  <si>
    <t>要望の理由・内容</t>
    <rPh sb="0" eb="2">
      <t>ヨウボウ</t>
    </rPh>
    <rPh sb="3" eb="5">
      <t>リユウ</t>
    </rPh>
    <rPh sb="6" eb="8">
      <t>ナイヨウ</t>
    </rPh>
    <phoneticPr fontId="6"/>
  </si>
  <si>
    <t>法人名
施設・作業所名</t>
    <rPh sb="0" eb="2">
      <t>ホウジン</t>
    </rPh>
    <rPh sb="2" eb="3">
      <t>メイ</t>
    </rPh>
    <phoneticPr fontId="6"/>
  </si>
  <si>
    <t>施設区分</t>
    <rPh sb="0" eb="2">
      <t>シセツ</t>
    </rPh>
    <rPh sb="2" eb="4">
      <t>クブン</t>
    </rPh>
    <phoneticPr fontId="6"/>
  </si>
  <si>
    <t>配分対象事業</t>
    <rPh sb="0" eb="6">
      <t>ハイブンタイショウジギョウ</t>
    </rPh>
    <phoneticPr fontId="2"/>
  </si>
  <si>
    <t>NO.</t>
    <phoneticPr fontId="6"/>
  </si>
  <si>
    <t>No.</t>
  </si>
  <si>
    <t>法人名</t>
    <rPh sb="0" eb="3">
      <t>ホウジンメイ</t>
    </rPh>
    <phoneticPr fontId="2"/>
  </si>
  <si>
    <t>施設名</t>
    <rPh sb="0" eb="3">
      <t>シセツメイ</t>
    </rPh>
    <phoneticPr fontId="2"/>
  </si>
  <si>
    <t>代表者</t>
    <rPh sb="0" eb="3">
      <t>ダイヒョウシャ</t>
    </rPh>
    <phoneticPr fontId="2"/>
  </si>
  <si>
    <t>施設〒</t>
    <rPh sb="0" eb="2">
      <t>シセツ</t>
    </rPh>
    <phoneticPr fontId="2"/>
  </si>
  <si>
    <t>施設所在地</t>
    <rPh sb="0" eb="5">
      <t>シセツショザイチ</t>
    </rPh>
    <phoneticPr fontId="2"/>
  </si>
  <si>
    <t>施設TEL</t>
    <rPh sb="0" eb="2">
      <t>シセツ</t>
    </rPh>
    <phoneticPr fontId="2"/>
  </si>
  <si>
    <t>担当者</t>
    <rPh sb="0" eb="3">
      <t>タントウシャ</t>
    </rPh>
    <phoneticPr fontId="2"/>
  </si>
  <si>
    <t>担当者TEL</t>
    <rPh sb="0" eb="3">
      <t>タントウシャ</t>
    </rPh>
    <phoneticPr fontId="2"/>
  </si>
  <si>
    <t>備考</t>
    <rPh sb="0" eb="2">
      <t>ビコウ</t>
    </rPh>
    <phoneticPr fontId="2"/>
  </si>
  <si>
    <t>要望内容の詳細</t>
    <rPh sb="0" eb="2">
      <t>ヨウボウ</t>
    </rPh>
    <rPh sb="2" eb="4">
      <t>ナイヨウ</t>
    </rPh>
    <rPh sb="5" eb="7">
      <t>ショウサイ</t>
    </rPh>
    <phoneticPr fontId="4"/>
  </si>
  <si>
    <t>自己負担</t>
  </si>
  <si>
    <t>Ｔ  Ｅ  Ｌ</t>
    <phoneticPr fontId="2"/>
  </si>
  <si>
    <t>総事業費*0.9</t>
    <rPh sb="0" eb="4">
      <t>ソウジギョウヒ</t>
    </rPh>
    <phoneticPr fontId="2"/>
  </si>
  <si>
    <t>４０万円</t>
    <phoneticPr fontId="2"/>
  </si>
  <si>
    <t>７０万円</t>
    <phoneticPr fontId="2"/>
  </si>
  <si>
    <t>助成履歴</t>
    <phoneticPr fontId="2"/>
  </si>
  <si>
    <t>③その他</t>
    <phoneticPr fontId="2"/>
  </si>
  <si>
    <t>収入項目</t>
    <phoneticPr fontId="2"/>
  </si>
  <si>
    <t>社会福祉法人　　　兵庫県共同募金会</t>
    <phoneticPr fontId="2"/>
  </si>
  <si>
    <t>５０万円</t>
    <phoneticPr fontId="2"/>
  </si>
  <si>
    <t xml:space="preserve">施設種別
・
施設での事業内容
</t>
    <phoneticPr fontId="2"/>
  </si>
  <si>
    <t>施設所在地　　　　　　　　　　　　　</t>
    <phoneticPr fontId="2"/>
  </si>
  <si>
    <t>ＴＥＬ</t>
    <phoneticPr fontId="2"/>
  </si>
  <si>
    <t>項目</t>
    <rPh sb="0" eb="2">
      <t>コウモク</t>
    </rPh>
    <phoneticPr fontId="2"/>
  </si>
  <si>
    <t>申請状況</t>
    <phoneticPr fontId="2"/>
  </si>
  <si>
    <t>②施設の玄関先に、受配したことを掲示物等により表示する。</t>
    <phoneticPr fontId="2"/>
  </si>
  <si>
    <t>支出項目</t>
    <phoneticPr fontId="2"/>
  </si>
  <si>
    <t>支出額</t>
    <phoneticPr fontId="2"/>
  </si>
  <si>
    <t>合計（＝総事業費）</t>
    <phoneticPr fontId="2"/>
  </si>
  <si>
    <t>１．  受配要望について</t>
    <phoneticPr fontId="2"/>
  </si>
  <si>
    <t>４．   資金計画について　　</t>
    <phoneticPr fontId="2"/>
  </si>
  <si>
    <t>円</t>
    <phoneticPr fontId="2"/>
  </si>
  <si>
    <t>収入額</t>
    <phoneticPr fontId="2"/>
  </si>
  <si>
    <t>職</t>
    <rPh sb="0" eb="1">
      <t>ショク</t>
    </rPh>
    <phoneticPr fontId="2"/>
  </si>
  <si>
    <r>
      <rPr>
        <sz val="10"/>
        <color theme="1"/>
        <rFont val="ＭＳ Ｐ明朝"/>
        <family val="1"/>
        <charset val="128"/>
      </rPr>
      <t xml:space="preserve">要望欄
</t>
    </r>
    <r>
      <rPr>
        <sz val="8"/>
        <color theme="1"/>
        <rFont val="ＭＳ Ｐ明朝"/>
        <family val="1"/>
        <charset val="128"/>
      </rPr>
      <t>（プルダウン
にて選択）</t>
    </r>
    <rPh sb="13" eb="15">
      <t>センタク</t>
    </rPh>
    <phoneticPr fontId="2"/>
  </si>
  <si>
    <t>　　　　下記の①～⑤のいずれか１つの項目を選択し、要望欄に○をつけてください。</t>
    <phoneticPr fontId="2"/>
  </si>
  <si>
    <t>郵送</t>
    <rPh sb="0" eb="2">
      <t>ユウソウ</t>
    </rPh>
    <phoneticPr fontId="2"/>
  </si>
  <si>
    <t>メール</t>
    <phoneticPr fontId="2"/>
  </si>
  <si>
    <t>令和　　年　　月　　日</t>
    <phoneticPr fontId="2"/>
  </si>
  <si>
    <t xml:space="preserve">           会　長　　  前田　公幸　様</t>
    <rPh sb="18" eb="20">
      <t>マエダ</t>
    </rPh>
    <rPh sb="21" eb="22">
      <t>コウ</t>
    </rPh>
    <rPh sb="22" eb="23">
      <t>ユキ</t>
    </rPh>
    <phoneticPr fontId="2"/>
  </si>
  <si>
    <t>施設名　</t>
    <phoneticPr fontId="2"/>
  </si>
  <si>
    <t>代表者職・氏名　</t>
    <phoneticPr fontId="2"/>
  </si>
  <si>
    <t>法人所在地　</t>
    <phoneticPr fontId="2"/>
  </si>
  <si>
    <t>名</t>
    <rPh sb="0" eb="1">
      <t>メイ</t>
    </rPh>
    <phoneticPr fontId="2"/>
  </si>
  <si>
    <t>法人認可
年月日
施設事業開始
年月日</t>
    <phoneticPr fontId="2"/>
  </si>
  <si>
    <t>受配
要望額
（算定後）</t>
    <rPh sb="0" eb="2">
      <t>ジュハイ</t>
    </rPh>
    <rPh sb="3" eb="5">
      <t>ヨウボウ</t>
    </rPh>
    <rPh sb="5" eb="6">
      <t>ガク</t>
    </rPh>
    <rPh sb="8" eb="10">
      <t>サンテイ</t>
    </rPh>
    <rPh sb="10" eb="11">
      <t>ゴ</t>
    </rPh>
    <phoneticPr fontId="6"/>
  </si>
  <si>
    <t>その他</t>
    <rPh sb="2" eb="3">
      <t>タ</t>
    </rPh>
    <phoneticPr fontId="2"/>
  </si>
  <si>
    <t>放課後等デイサービス</t>
    <phoneticPr fontId="2"/>
  </si>
  <si>
    <t>児童発達支援事業所</t>
    <phoneticPr fontId="2"/>
  </si>
  <si>
    <t>地域活動支援センター</t>
    <phoneticPr fontId="2"/>
  </si>
  <si>
    <t>就労移行支援</t>
    <phoneticPr fontId="2"/>
  </si>
  <si>
    <t>要望
限度額</t>
    <phoneticPr fontId="2"/>
  </si>
  <si>
    <r>
      <t xml:space="preserve">③その他の
具体的な内容　
</t>
    </r>
    <r>
      <rPr>
        <sz val="9"/>
        <color theme="1"/>
        <rFont val="ＭＳ Ｐ明朝"/>
        <family val="1"/>
        <charset val="128"/>
      </rPr>
      <t>（右欄に記入）</t>
    </r>
    <rPh sb="3" eb="4">
      <t>タ</t>
    </rPh>
    <rPh sb="6" eb="9">
      <t>グタイテキ</t>
    </rPh>
    <rPh sb="10" eb="12">
      <t>ナイヨウ</t>
    </rPh>
    <rPh sb="15" eb="16">
      <t>ミギ</t>
    </rPh>
    <rPh sb="16" eb="17">
      <t>ラン</t>
    </rPh>
    <rPh sb="18" eb="20">
      <t>キニュウ</t>
    </rPh>
    <phoneticPr fontId="2"/>
  </si>
  <si>
    <t>主な利用者
※複数回答可</t>
    <phoneticPr fontId="2"/>
  </si>
  <si>
    <t>就労継続支援Ａ型</t>
    <phoneticPr fontId="2"/>
  </si>
  <si>
    <t>就労継続支援Ｂ型</t>
    <phoneticPr fontId="2"/>
  </si>
  <si>
    <t>共同生活援助（ｸﾞﾙｰﾌﾟﾎｰﾑ）</t>
    <phoneticPr fontId="2"/>
  </si>
  <si>
    <t>生活介護</t>
    <phoneticPr fontId="2"/>
  </si>
  <si>
    <t>自立訓練</t>
    <phoneticPr fontId="2"/>
  </si>
  <si>
    <t>障害福祉サービス事業所（下記もご選択ください/複数選択可）</t>
    <rPh sb="0" eb="4">
      <t>ショウガイフクシ</t>
    </rPh>
    <rPh sb="8" eb="11">
      <t>ジギョウショ</t>
    </rPh>
    <rPh sb="12" eb="14">
      <t>カキ</t>
    </rPh>
    <rPh sb="16" eb="18">
      <t>センタク</t>
    </rPh>
    <rPh sb="23" eb="27">
      <t>フクスウ</t>
    </rPh>
    <rPh sb="27" eb="28">
      <t>カ</t>
    </rPh>
    <phoneticPr fontId="2"/>
  </si>
  <si>
    <t>氏
名</t>
    <rPh sb="0" eb="1">
      <t>シ</t>
    </rPh>
    <rPh sb="2" eb="3">
      <t>メイ</t>
    </rPh>
    <phoneticPr fontId="2"/>
  </si>
  <si>
    <t>地区
（.配分調書用）</t>
    <rPh sb="0" eb="2">
      <t>チク</t>
    </rPh>
    <rPh sb="5" eb="10">
      <t>ハイブンチョウショヨウ</t>
    </rPh>
    <phoneticPr fontId="6"/>
  </si>
  <si>
    <t>施設区分
（.配分調書用）</t>
    <rPh sb="0" eb="2">
      <t>シセツ</t>
    </rPh>
    <rPh sb="2" eb="4">
      <t>クブン</t>
    </rPh>
    <phoneticPr fontId="2"/>
  </si>
  <si>
    <t>施設名
（.配分調書用）</t>
    <rPh sb="0" eb="2">
      <t>シセツ</t>
    </rPh>
    <rPh sb="2" eb="3">
      <t>サクナ</t>
    </rPh>
    <phoneticPr fontId="2"/>
  </si>
  <si>
    <t>事業区分の
上限額</t>
    <rPh sb="0" eb="4">
      <t>ジギョウクブン</t>
    </rPh>
    <rPh sb="6" eb="9">
      <t>ジョウゲンガク</t>
    </rPh>
    <phoneticPr fontId="2"/>
  </si>
  <si>
    <t>千円未満
切り捨て</t>
    <rPh sb="0" eb="4">
      <t>センエンミマン</t>
    </rPh>
    <rPh sb="5" eb="6">
      <t>キ</t>
    </rPh>
    <rPh sb="7" eb="8">
      <t>ス</t>
    </rPh>
    <phoneticPr fontId="2"/>
  </si>
  <si>
    <t>）</t>
    <phoneticPr fontId="2"/>
  </si>
  <si>
    <t>（</t>
    <phoneticPr fontId="2"/>
  </si>
  <si>
    <t>配分
上限額</t>
    <rPh sb="0" eb="2">
      <t>ハイブン</t>
    </rPh>
    <rPh sb="3" eb="6">
      <t>ジョウゲンガク</t>
    </rPh>
    <phoneticPr fontId="2"/>
  </si>
  <si>
    <t>〒</t>
    <phoneticPr fontId="2"/>
  </si>
  <si>
    <t>具体的な事業内容を簡潔にご記載ください　（例：クッキー製造、清掃作業）</t>
    <rPh sb="0" eb="3">
      <t>グタイテキ</t>
    </rPh>
    <rPh sb="4" eb="8">
      <t>ジギョウナイヨウ</t>
    </rPh>
    <rPh sb="9" eb="11">
      <t>カンケツ</t>
    </rPh>
    <rPh sb="13" eb="15">
      <t>キサイ</t>
    </rPh>
    <phoneticPr fontId="2"/>
  </si>
  <si>
    <t>通知用メアド</t>
    <rPh sb="0" eb="3">
      <t>ツウチヨウ</t>
    </rPh>
    <phoneticPr fontId="2"/>
  </si>
  <si>
    <t>通知用〒</t>
    <rPh sb="0" eb="3">
      <t>ツウチヨウ</t>
    </rPh>
    <phoneticPr fontId="2"/>
  </si>
  <si>
    <t>通知用所在地</t>
    <rPh sb="0" eb="3">
      <t>ツウチヨウ</t>
    </rPh>
    <rPh sb="3" eb="6">
      <t>ショザイチ</t>
    </rPh>
    <phoneticPr fontId="2"/>
  </si>
  <si>
    <t>⑤</t>
    <phoneticPr fontId="2"/>
  </si>
  <si>
    <t>④</t>
    <phoneticPr fontId="2"/>
  </si>
  <si>
    <t>③</t>
    <phoneticPr fontId="2"/>
  </si>
  <si>
    <t>②</t>
    <phoneticPr fontId="2"/>
  </si>
  <si>
    <t>①</t>
    <phoneticPr fontId="2"/>
  </si>
  <si>
    <t>法人種別
･
法人名　</t>
    <phoneticPr fontId="2"/>
  </si>
  <si>
    <t>　　　　　　　　　年　　　　　　　　　月　　　　　　　　日</t>
    <phoneticPr fontId="2"/>
  </si>
  <si>
    <t>　</t>
    <phoneticPr fontId="2"/>
  </si>
  <si>
    <t>②今年度、当施設にて他の民間助成団体から助成を受けていません。</t>
    <rPh sb="5" eb="8">
      <t>トウシセツ</t>
    </rPh>
    <phoneticPr fontId="2"/>
  </si>
  <si>
    <t>要望内容の詳細
※購入物や整備内容を
詳しく記載（個数など）</t>
    <rPh sb="23" eb="25">
      <t>キサイ</t>
    </rPh>
    <phoneticPr fontId="2"/>
  </si>
  <si>
    <t>要望内容の
理由・内容
※具体的に記載</t>
    <rPh sb="18" eb="20">
      <t>キサイ</t>
    </rPh>
    <phoneticPr fontId="2"/>
  </si>
  <si>
    <r>
      <rPr>
        <sz val="12"/>
        <color theme="1"/>
        <rFont val="ＭＳ Ｐ明朝"/>
        <family val="1"/>
        <charset val="128"/>
      </rPr>
      <t>法人種別</t>
    </r>
    <r>
      <rPr>
        <sz val="14"/>
        <color theme="1"/>
        <rFont val="ＭＳ Ｐ明朝"/>
        <family val="1"/>
        <charset val="128"/>
      </rPr>
      <t xml:space="preserve">
</t>
    </r>
    <r>
      <rPr>
        <sz val="9"/>
        <color theme="1"/>
        <rFont val="ＭＳ Ｐ明朝"/>
        <family val="1"/>
        <charset val="128"/>
      </rPr>
      <t>※プルダウンにて選択</t>
    </r>
    <rPh sb="0" eb="4">
      <t>ホウジンシュベツ</t>
    </rPh>
    <rPh sb="13" eb="15">
      <t>センタク</t>
    </rPh>
    <phoneticPr fontId="2"/>
  </si>
  <si>
    <r>
      <t xml:space="preserve">市区町名
</t>
    </r>
    <r>
      <rPr>
        <sz val="9"/>
        <color theme="1"/>
        <rFont val="ＭＳ Ｐ明朝"/>
        <family val="1"/>
        <charset val="128"/>
      </rPr>
      <t>※プルダウンにて選択</t>
    </r>
    <phoneticPr fontId="2"/>
  </si>
  <si>
    <r>
      <t xml:space="preserve">市区町名以降の住所
</t>
    </r>
    <r>
      <rPr>
        <sz val="9"/>
        <color theme="1"/>
        <rFont val="ＭＳ Ｐ明朝"/>
        <family val="1"/>
        <charset val="128"/>
      </rPr>
      <t>※兵庫県外の場合は
都道府県から記載</t>
    </r>
    <rPh sb="0" eb="2">
      <t>シク</t>
    </rPh>
    <rPh sb="2" eb="3">
      <t>チョウ</t>
    </rPh>
    <rPh sb="3" eb="4">
      <t>メイ</t>
    </rPh>
    <rPh sb="4" eb="6">
      <t>イコウ</t>
    </rPh>
    <rPh sb="7" eb="9">
      <t>ジュウショ</t>
    </rPh>
    <rPh sb="11" eb="15">
      <t>ヒョウゴケンガイ</t>
    </rPh>
    <rPh sb="16" eb="18">
      <t>バアイ</t>
    </rPh>
    <rPh sb="20" eb="24">
      <t>トドウフケン</t>
    </rPh>
    <rPh sb="26" eb="28">
      <t>キサイ</t>
    </rPh>
    <phoneticPr fontId="2"/>
  </si>
  <si>
    <t>法人認可年月日
※西暦で記入</t>
    <rPh sb="9" eb="11">
      <t>セイレキ</t>
    </rPh>
    <rPh sb="12" eb="14">
      <t>キニュウ</t>
    </rPh>
    <phoneticPr fontId="2"/>
  </si>
  <si>
    <t>施設事業開始年月日
※西暦で記入</t>
    <phoneticPr fontId="2"/>
  </si>
  <si>
    <t>結果通知等の
連絡先
※どちらも
記載すること</t>
    <rPh sb="0" eb="4">
      <t>ケッカツウチ</t>
    </rPh>
    <rPh sb="4" eb="5">
      <t>トウ</t>
    </rPh>
    <rPh sb="7" eb="10">
      <t>レンラクサキ</t>
    </rPh>
    <rPh sb="18" eb="20">
      <t>キサイ</t>
    </rPh>
    <phoneticPr fontId="2"/>
  </si>
  <si>
    <r>
      <rPr>
        <sz val="11"/>
        <color theme="1"/>
        <rFont val="ＭＳ Ｐ明朝"/>
        <family val="1"/>
        <charset val="128"/>
      </rPr>
      <t>該当確認</t>
    </r>
    <r>
      <rPr>
        <sz val="10"/>
        <color theme="1"/>
        <rFont val="ＭＳ Ｐ明朝"/>
        <family val="1"/>
        <charset val="128"/>
      </rPr>
      <t xml:space="preserve">
※</t>
    </r>
    <r>
      <rPr>
        <sz val="9"/>
        <color theme="1"/>
        <rFont val="ＭＳ Ｐ明朝"/>
        <family val="1"/>
        <charset val="128"/>
      </rPr>
      <t>プルダウンにて選択</t>
    </r>
    <rPh sb="0" eb="2">
      <t>ガイトウ</t>
    </rPh>
    <rPh sb="2" eb="4">
      <t>カクニン</t>
    </rPh>
    <rPh sb="13" eb="15">
      <t>センタク</t>
    </rPh>
    <phoneticPr fontId="2"/>
  </si>
  <si>
    <t>下記の項目に該当することを確認し、〇を選択してください。</t>
    <rPh sb="19" eb="21">
      <t>センタク</t>
    </rPh>
    <phoneticPr fontId="2"/>
  </si>
  <si>
    <t>配分金のPR方法
※プルダウンにて選択
※複数回答可</t>
    <rPh sb="6" eb="8">
      <t>ホウホウ</t>
    </rPh>
    <rPh sb="18" eb="20">
      <t>センタク</t>
    </rPh>
    <rPh sb="22" eb="24">
      <t>フクスウ</t>
    </rPh>
    <rPh sb="24" eb="26">
      <t>カイトウ</t>
    </rPh>
    <rPh sb="26" eb="27">
      <t>カ</t>
    </rPh>
    <phoneticPr fontId="2"/>
  </si>
  <si>
    <t xml:space="preserve">①広報誌･チラシ･ホームページ･SNS等に受配したことを明記する。　 </t>
    <phoneticPr fontId="2"/>
  </si>
  <si>
    <t>③今年度、法人内の別施設よりＮＨＫ歳末たすけあい２次配分の要望は提出
　 されていません。</t>
    <rPh sb="9" eb="10">
      <t>ベツ</t>
    </rPh>
    <rPh sb="26" eb="28">
      <t>ハイブン</t>
    </rPh>
    <phoneticPr fontId="2"/>
  </si>
  <si>
    <r>
      <t xml:space="preserve">その他の種別の場合
</t>
    </r>
    <r>
      <rPr>
        <sz val="9"/>
        <color theme="1"/>
        <rFont val="ＭＳ Ｐ明朝"/>
        <family val="1"/>
        <charset val="128"/>
      </rPr>
      <t>※正式名称を記載</t>
    </r>
    <rPh sb="2" eb="3">
      <t>タ</t>
    </rPh>
    <rPh sb="4" eb="6">
      <t>シュベツ</t>
    </rPh>
    <rPh sb="7" eb="9">
      <t>バアイ</t>
    </rPh>
    <rPh sb="11" eb="15">
      <t>セイシキメイショウ</t>
    </rPh>
    <rPh sb="16" eb="18">
      <t>キサイ</t>
    </rPh>
    <phoneticPr fontId="2"/>
  </si>
  <si>
    <r>
      <t xml:space="preserve">利用者の活動スペースの環境整備・工事
</t>
    </r>
    <r>
      <rPr>
        <sz val="10"/>
        <color theme="1"/>
        <rFont val="ＭＳ Ｐ明朝"/>
        <family val="1"/>
        <charset val="128"/>
      </rPr>
      <t>（冷暖房機器の設置工事、トイレ等の修繕工事等）</t>
    </r>
    <phoneticPr fontId="2"/>
  </si>
  <si>
    <t>身体障害児･者</t>
    <rPh sb="0" eb="2">
      <t>シンタイ</t>
    </rPh>
    <rPh sb="2" eb="4">
      <t>ショウガイ</t>
    </rPh>
    <rPh sb="4" eb="5">
      <t>ジ</t>
    </rPh>
    <rPh sb="6" eb="7">
      <t>シャ</t>
    </rPh>
    <phoneticPr fontId="2"/>
  </si>
  <si>
    <t>精神障害児･者</t>
    <rPh sb="0" eb="2">
      <t>セイシン</t>
    </rPh>
    <rPh sb="2" eb="4">
      <t>ショウガイ</t>
    </rPh>
    <rPh sb="4" eb="5">
      <t>ジ</t>
    </rPh>
    <rPh sb="6" eb="7">
      <t>シャ</t>
    </rPh>
    <phoneticPr fontId="2"/>
  </si>
  <si>
    <t>知的障害児･者</t>
    <phoneticPr fontId="2"/>
  </si>
  <si>
    <t>発達障害児･者</t>
    <rPh sb="0" eb="2">
      <t>ハッタツ</t>
    </rPh>
    <rPh sb="2" eb="4">
      <t>ショウガイ</t>
    </rPh>
    <rPh sb="4" eb="5">
      <t>ジ</t>
    </rPh>
    <rPh sb="6" eb="7">
      <t>シャ</t>
    </rPh>
    <phoneticPr fontId="2"/>
  </si>
  <si>
    <r>
      <t>※収入額と支出額の</t>
    </r>
    <r>
      <rPr>
        <b/>
        <sz val="16"/>
        <color theme="1"/>
        <rFont val="ＭＳ Ｐ明朝"/>
        <family val="1"/>
        <charset val="128"/>
      </rPr>
      <t>合計</t>
    </r>
    <r>
      <rPr>
        <sz val="16"/>
        <color theme="1"/>
        <rFont val="ＭＳ Ｐ明朝"/>
        <family val="1"/>
        <charset val="128"/>
      </rPr>
      <t>（</t>
    </r>
    <r>
      <rPr>
        <b/>
        <sz val="16"/>
        <color theme="1"/>
        <rFont val="ＭＳ Ｐ明朝"/>
        <family val="1"/>
        <charset val="128"/>
      </rPr>
      <t>太枠内の金額</t>
    </r>
    <r>
      <rPr>
        <sz val="16"/>
        <color theme="1"/>
        <rFont val="ＭＳ Ｐ明朝"/>
        <family val="1"/>
        <charset val="128"/>
      </rPr>
      <t>）を必ず一致させてください</t>
    </r>
    <rPh sb="21" eb="23">
      <t>フトワク</t>
    </rPh>
    <rPh sb="23" eb="24">
      <t>ナイ</t>
    </rPh>
    <rPh sb="25" eb="27">
      <t>キンガク</t>
    </rPh>
    <phoneticPr fontId="2"/>
  </si>
  <si>
    <t>令和７年度ＮＨＫ歳末たすけあい　２次受配要望書</t>
    <phoneticPr fontId="2"/>
  </si>
  <si>
    <t>①令和４年度以降、当施設及び同法人の別施設にてＮＨＫ歳末たすけあいの
   配分を受けていません。　※新法移行前、法人合併前の履歴も含まれます</t>
    <rPh sb="1" eb="3">
      <t>レイワ</t>
    </rPh>
    <rPh sb="4" eb="6">
      <t>ネンド</t>
    </rPh>
    <rPh sb="9" eb="12">
      <t>トウシセツ</t>
    </rPh>
    <rPh sb="12" eb="13">
      <t>オヨ</t>
    </rPh>
    <rPh sb="14" eb="15">
      <t>ドウ</t>
    </rPh>
    <rPh sb="15" eb="17">
      <t>ホウジン</t>
    </rPh>
    <rPh sb="18" eb="19">
      <t>ベツ</t>
    </rPh>
    <rPh sb="19" eb="21">
      <t>シセツ</t>
    </rPh>
    <phoneticPr fontId="2"/>
  </si>
  <si>
    <t>R4以降の
助成履歴</t>
    <rPh sb="2" eb="4">
      <t>イコウ</t>
    </rPh>
    <rPh sb="6" eb="8">
      <t>ジョセイ</t>
    </rPh>
    <rPh sb="8" eb="10">
      <t>リレキ</t>
    </rPh>
    <phoneticPr fontId="6"/>
  </si>
  <si>
    <t>施設が使用する車両の購入</t>
    <rPh sb="0" eb="2">
      <t>シセツ</t>
    </rPh>
    <phoneticPr fontId="2"/>
  </si>
  <si>
    <t>就労支援や介護・療育に使用する機器・備品等の整備
（就労支援事業で運営する店舗で使用する機器・備品、介護用リフト、車椅子、療育で使用する玩具等）</t>
    <phoneticPr fontId="2"/>
  </si>
  <si>
    <r>
      <t xml:space="preserve">利用者の活動スペースの備品の購入
</t>
    </r>
    <r>
      <rPr>
        <sz val="10"/>
        <color theme="1"/>
        <rFont val="ＭＳ Ｐ明朝"/>
        <family val="1"/>
        <charset val="128"/>
      </rPr>
      <t>（空気清浄機、テーブル、カーテン等）</t>
    </r>
    <rPh sb="4" eb="6">
      <t>カツドウ</t>
    </rPh>
    <phoneticPr fontId="2"/>
  </si>
  <si>
    <t>受配要望額
(1万円単位)</t>
    <rPh sb="8" eb="12">
      <t>マンエンタンイ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</si>
</sst>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 ;[Red]\-#,##0\ "/>
  </numFmts>
  <fonts count="27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2"/>
      <name val="ＭＳ Ｐゴシック"/>
      <family val="3"/>
      <charset val="128"/>
    </font>
    <font>
      <sz val="6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u/>
      <sz val="11"/>
      <color theme="10"/>
      <name val="ＭＳ Ｐゴシック"/>
      <family val="2"/>
      <scheme val="minor"/>
    </font>
    <font>
      <sz val="12"/>
      <color theme="1"/>
      <name val="ＭＳ Ｐゴシック"/>
      <family val="2"/>
      <scheme val="minor"/>
    </font>
    <font>
      <sz val="11"/>
      <color indexed="81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1"/>
      <color indexed="81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11"/>
      <color indexed="81"/>
      <name val="MS P ゴシック"/>
      <family val="3"/>
      <charset val="128"/>
    </font>
    <font>
      <b/>
      <sz val="11"/>
      <color indexed="81"/>
      <name val="MS P ゴシック"/>
      <family val="3"/>
      <charset val="128"/>
    </font>
    <font>
      <b/>
      <sz val="16"/>
      <color theme="1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/>
      <right style="thin">
        <color indexed="64"/>
      </right>
      <top/>
      <bottom/>
      <diagonal style="thin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38" fontId="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97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38" fontId="8" fillId="2" borderId="1" xfId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textRotation="255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38" fontId="8" fillId="2" borderId="0" xfId="1" applyFont="1" applyFill="1" applyBorder="1" applyAlignment="1">
      <alignment horizontal="center" vertical="center" wrapText="1"/>
    </xf>
    <xf numFmtId="38" fontId="8" fillId="0" borderId="4" xfId="1" applyFont="1" applyBorder="1" applyAlignment="1" applyProtection="1">
      <alignment horizontal="right" vertical="center"/>
      <protection locked="0"/>
    </xf>
    <xf numFmtId="38" fontId="7" fillId="2" borderId="18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1" xfId="0" applyFont="1" applyBorder="1" applyAlignment="1" applyProtection="1">
      <alignment horizontal="center" vertical="center" textRotation="255"/>
      <protection locked="0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38" fontId="18" fillId="0" borderId="1" xfId="1" applyFont="1" applyBorder="1" applyAlignment="1">
      <alignment vertical="center"/>
    </xf>
    <xf numFmtId="38" fontId="18" fillId="0" borderId="1" xfId="0" applyNumberFormat="1" applyFont="1" applyBorder="1" applyAlignment="1">
      <alignment vertical="center"/>
    </xf>
    <xf numFmtId="38" fontId="11" fillId="0" borderId="1" xfId="1" applyFont="1" applyBorder="1" applyAlignment="1">
      <alignment horizontal="right" vertical="center"/>
    </xf>
    <xf numFmtId="177" fontId="18" fillId="0" borderId="1" xfId="1" applyNumberFormat="1" applyFont="1" applyBorder="1" applyAlignment="1">
      <alignment horizontal="right" vertical="center"/>
    </xf>
    <xf numFmtId="38" fontId="18" fillId="0" borderId="0" xfId="0" applyNumberFormat="1" applyFont="1" applyAlignment="1">
      <alignment vertical="center"/>
    </xf>
    <xf numFmtId="38" fontId="18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38" fontId="8" fillId="0" borderId="1" xfId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5" borderId="1" xfId="0" applyFill="1" applyBorder="1" applyAlignment="1">
      <alignment horizontal="right" vertical="center"/>
    </xf>
    <xf numFmtId="0" fontId="0" fillId="5" borderId="1" xfId="0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5" borderId="1" xfId="0" applyFill="1" applyBorder="1" applyAlignment="1">
      <alignment vertical="center"/>
    </xf>
    <xf numFmtId="38" fontId="14" fillId="0" borderId="3" xfId="1" applyFont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0" fillId="0" borderId="2" xfId="0" applyBorder="1" applyAlignment="1">
      <alignment vertical="center"/>
    </xf>
    <xf numFmtId="0" fontId="18" fillId="5" borderId="1" xfId="0" applyFont="1" applyFill="1" applyBorder="1" applyAlignment="1">
      <alignment horizontal="right" vertical="center"/>
    </xf>
    <xf numFmtId="38" fontId="14" fillId="0" borderId="9" xfId="1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38" fontId="14" fillId="0" borderId="27" xfId="1" applyFont="1" applyBorder="1" applyAlignment="1">
      <alignment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38" fontId="14" fillId="0" borderId="3" xfId="1" applyFont="1" applyBorder="1" applyAlignment="1">
      <alignment horizontal="right" vertical="center"/>
    </xf>
    <xf numFmtId="38" fontId="14" fillId="0" borderId="4" xfId="1" applyFont="1" applyBorder="1" applyAlignment="1">
      <alignment horizontal="right" vertical="center"/>
    </xf>
    <xf numFmtId="38" fontId="14" fillId="0" borderId="27" xfId="1" applyFont="1" applyBorder="1" applyAlignment="1">
      <alignment horizontal="right" vertical="center"/>
    </xf>
    <xf numFmtId="38" fontId="14" fillId="0" borderId="30" xfId="1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38" fontId="14" fillId="0" borderId="1" xfId="1" applyFont="1" applyBorder="1" applyAlignment="1">
      <alignment vertical="center"/>
    </xf>
    <xf numFmtId="38" fontId="14" fillId="0" borderId="3" xfId="1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/>
    </xf>
    <xf numFmtId="0" fontId="17" fillId="0" borderId="1" xfId="2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31" fontId="14" fillId="0" borderId="1" xfId="0" applyNumberFormat="1" applyFont="1" applyBorder="1" applyAlignment="1">
      <alignment horizontal="left" vertical="center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1" fillId="0" borderId="11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49" fontId="11" fillId="0" borderId="3" xfId="0" applyNumberFormat="1" applyFont="1" applyBorder="1" applyAlignment="1">
      <alignment horizontal="left" vertical="center"/>
    </xf>
    <xf numFmtId="49" fontId="11" fillId="0" borderId="4" xfId="0" applyNumberFormat="1" applyFont="1" applyBorder="1" applyAlignment="1">
      <alignment horizontal="left" vertical="center"/>
    </xf>
    <xf numFmtId="49" fontId="11" fillId="0" borderId="2" xfId="0" applyNumberFormat="1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</cellXfs>
  <cellStyles count="5">
    <cellStyle name="ハイパーリンク" xfId="2" builtinId="8"/>
    <cellStyle name="ハイパーリンク 2" xfId="4" xr:uid="{00000000-0005-0000-0000-000001000000}"/>
    <cellStyle name="桁区切り" xfId="1" builtinId="6"/>
    <cellStyle name="標準" xfId="0" builtinId="0"/>
    <cellStyle name="標準 2" xfId="3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消去しないで下さい!$D$7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消去しないで下さい!$D$10" lockText="1" noThreeD="1"/>
</file>

<file path=xl/ctrlProps/ctrlProp12.xml><?xml version="1.0" encoding="utf-8"?>
<formControlPr xmlns="http://schemas.microsoft.com/office/spreadsheetml/2009/9/main" objectType="CheckBox" fmlaLink="消去しないで下さい!$D$12" lockText="1" noThreeD="1"/>
</file>

<file path=xl/ctrlProps/ctrlProp13.xml><?xml version="1.0" encoding="utf-8"?>
<formControlPr xmlns="http://schemas.microsoft.com/office/spreadsheetml/2009/9/main" objectType="CheckBox" fmlaLink="消去しないで下さい!$D$8" lockText="1" noThreeD="1"/>
</file>

<file path=xl/ctrlProps/ctrlProp14.xml><?xml version="1.0" encoding="utf-8"?>
<formControlPr xmlns="http://schemas.microsoft.com/office/spreadsheetml/2009/9/main" objectType="CheckBox" fmlaLink="消去しないで下さい!$D$9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消去しないで下さい!$D$11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消去しないで下さい!$D$13" lockText="1" noThreeD="1"/>
</file>

<file path=xl/ctrlProps/ctrlProp19.xml><?xml version="1.0" encoding="utf-8"?>
<formControlPr xmlns="http://schemas.microsoft.com/office/spreadsheetml/2009/9/main" objectType="CheckBox" fmlaLink="消去しないで下さい!$H$7" lockText="1" noThreeD="1"/>
</file>

<file path=xl/ctrlProps/ctrlProp2.xml><?xml version="1.0" encoding="utf-8"?>
<formControlPr xmlns="http://schemas.microsoft.com/office/spreadsheetml/2009/9/main" objectType="CheckBox" fmlaLink="消去しないで下さい!$D$15" lockText="1" noThreeD="1"/>
</file>

<file path=xl/ctrlProps/ctrlProp20.xml><?xml version="1.0" encoding="utf-8"?>
<formControlPr xmlns="http://schemas.microsoft.com/office/spreadsheetml/2009/9/main" objectType="CheckBox" fmlaLink="消去しないで下さい!$H$9" lockText="1" noThreeD="1"/>
</file>

<file path=xl/ctrlProps/ctrlProp21.xml><?xml version="1.0" encoding="utf-8"?>
<formControlPr xmlns="http://schemas.microsoft.com/office/spreadsheetml/2009/9/main" objectType="CheckBox" fmlaLink="消去しないで下さい!$H$8" lockText="1" noThreeD="1"/>
</file>

<file path=xl/ctrlProps/ctrlProp22.xml><?xml version="1.0" encoding="utf-8"?>
<formControlPr xmlns="http://schemas.microsoft.com/office/spreadsheetml/2009/9/main" objectType="CheckBox" fmlaLink="消去しないで下さい!$H$10" lockText="1" noThreeD="1"/>
</file>

<file path=xl/ctrlProps/ctrlProp23.xml><?xml version="1.0" encoding="utf-8"?>
<formControlPr xmlns="http://schemas.microsoft.com/office/spreadsheetml/2009/9/main" objectType="CheckBox" fmlaLink="消去しないで下さい!$H$11" lockText="1" noThreeD="1"/>
</file>

<file path=xl/ctrlProps/ctrlProp3.xml><?xml version="1.0" encoding="utf-8"?>
<formControlPr xmlns="http://schemas.microsoft.com/office/spreadsheetml/2009/9/main" objectType="CheckBox" fmlaLink="消去しないで下さい!$D$16" lockText="1" noThreeD="1"/>
</file>

<file path=xl/ctrlProps/ctrlProp4.xml><?xml version="1.0" encoding="utf-8"?>
<formControlPr xmlns="http://schemas.microsoft.com/office/spreadsheetml/2009/9/main" objectType="CheckBox" fmlaLink="消去しないで下さい!$D$17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消去しないで下さい!$D$14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26</xdr:row>
          <xdr:rowOff>28575</xdr:rowOff>
        </xdr:from>
        <xdr:to>
          <xdr:col>4</xdr:col>
          <xdr:colOff>57150</xdr:colOff>
          <xdr:row>26</xdr:row>
          <xdr:rowOff>276225</xdr:rowOff>
        </xdr:to>
        <xdr:sp macro="" textlink="">
          <xdr:nvSpPr>
            <xdr:cNvPr id="2664" name="Check Box 616" hidden="1">
              <a:extLst>
                <a:ext uri="{63B3BB69-23CF-44E3-9099-C40C66FF867C}">
                  <a14:compatExt spid="_x0000_s2664"/>
                </a:ext>
                <a:ext uri="{FF2B5EF4-FFF2-40B4-BE49-F238E27FC236}">
                  <a16:creationId xmlns:a16="http://schemas.microsoft.com/office/drawing/2014/main" id="{00000000-0008-0000-0000-00006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27</xdr:row>
          <xdr:rowOff>47625</xdr:rowOff>
        </xdr:from>
        <xdr:to>
          <xdr:col>5</xdr:col>
          <xdr:colOff>57150</xdr:colOff>
          <xdr:row>27</xdr:row>
          <xdr:rowOff>295275</xdr:rowOff>
        </xdr:to>
        <xdr:sp macro="" textlink="">
          <xdr:nvSpPr>
            <xdr:cNvPr id="2666" name="Check Box 618" hidden="1">
              <a:extLst>
                <a:ext uri="{63B3BB69-23CF-44E3-9099-C40C66FF867C}">
                  <a14:compatExt spid="_x0000_s2666"/>
                </a:ext>
                <a:ext uri="{FF2B5EF4-FFF2-40B4-BE49-F238E27FC236}">
                  <a16:creationId xmlns:a16="http://schemas.microsoft.com/office/drawing/2014/main" id="{00000000-0008-0000-0000-00006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31</xdr:row>
          <xdr:rowOff>28575</xdr:rowOff>
        </xdr:from>
        <xdr:to>
          <xdr:col>4</xdr:col>
          <xdr:colOff>57150</xdr:colOff>
          <xdr:row>31</xdr:row>
          <xdr:rowOff>276225</xdr:rowOff>
        </xdr:to>
        <xdr:sp macro="" textlink="">
          <xdr:nvSpPr>
            <xdr:cNvPr id="2696" name="Check Box 648" hidden="1">
              <a:extLst>
                <a:ext uri="{63B3BB69-23CF-44E3-9099-C40C66FF867C}">
                  <a14:compatExt spid="_x0000_s2696"/>
                </a:ext>
                <a:ext uri="{FF2B5EF4-FFF2-40B4-BE49-F238E27FC236}">
                  <a16:creationId xmlns:a16="http://schemas.microsoft.com/office/drawing/2014/main" id="{00000000-0008-0000-0000-00008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32</xdr:row>
          <xdr:rowOff>28575</xdr:rowOff>
        </xdr:from>
        <xdr:to>
          <xdr:col>4</xdr:col>
          <xdr:colOff>57150</xdr:colOff>
          <xdr:row>32</xdr:row>
          <xdr:rowOff>276225</xdr:rowOff>
        </xdr:to>
        <xdr:sp macro="" textlink="">
          <xdr:nvSpPr>
            <xdr:cNvPr id="2697" name="Check Box 649" hidden="1">
              <a:extLst>
                <a:ext uri="{63B3BB69-23CF-44E3-9099-C40C66FF867C}">
                  <a14:compatExt spid="_x0000_s2697"/>
                </a:ext>
                <a:ext uri="{FF2B5EF4-FFF2-40B4-BE49-F238E27FC236}">
                  <a16:creationId xmlns:a16="http://schemas.microsoft.com/office/drawing/2014/main" id="{00000000-0008-0000-0000-00008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33</xdr:row>
          <xdr:rowOff>28575</xdr:rowOff>
        </xdr:from>
        <xdr:to>
          <xdr:col>4</xdr:col>
          <xdr:colOff>57150</xdr:colOff>
          <xdr:row>33</xdr:row>
          <xdr:rowOff>276225</xdr:rowOff>
        </xdr:to>
        <xdr:sp macro="" textlink="">
          <xdr:nvSpPr>
            <xdr:cNvPr id="2698" name="Check Box 650" hidden="1">
              <a:extLst>
                <a:ext uri="{63B3BB69-23CF-44E3-9099-C40C66FF867C}">
                  <a14:compatExt spid="_x0000_s2698"/>
                </a:ext>
                <a:ext uri="{FF2B5EF4-FFF2-40B4-BE49-F238E27FC236}">
                  <a16:creationId xmlns:a16="http://schemas.microsoft.com/office/drawing/2014/main" id="{00000000-0008-0000-0000-00008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40</xdr:row>
          <xdr:rowOff>38100</xdr:rowOff>
        </xdr:from>
        <xdr:to>
          <xdr:col>3</xdr:col>
          <xdr:colOff>409575</xdr:colOff>
          <xdr:row>40</xdr:row>
          <xdr:rowOff>285750</xdr:rowOff>
        </xdr:to>
        <xdr:sp macro="" textlink="">
          <xdr:nvSpPr>
            <xdr:cNvPr id="2699" name="Check Box 651" hidden="1">
              <a:extLst>
                <a:ext uri="{63B3BB69-23CF-44E3-9099-C40C66FF867C}">
                  <a14:compatExt spid="_x0000_s2699"/>
                </a:ext>
                <a:ext uri="{FF2B5EF4-FFF2-40B4-BE49-F238E27FC236}">
                  <a16:creationId xmlns:a16="http://schemas.microsoft.com/office/drawing/2014/main" id="{00000000-0008-0000-0000-00008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28</xdr:row>
          <xdr:rowOff>47625</xdr:rowOff>
        </xdr:from>
        <xdr:to>
          <xdr:col>5</xdr:col>
          <xdr:colOff>57150</xdr:colOff>
          <xdr:row>28</xdr:row>
          <xdr:rowOff>295275</xdr:rowOff>
        </xdr:to>
        <xdr:sp macro="" textlink="">
          <xdr:nvSpPr>
            <xdr:cNvPr id="2706" name="Check Box 658" hidden="1">
              <a:extLst>
                <a:ext uri="{63B3BB69-23CF-44E3-9099-C40C66FF867C}">
                  <a14:compatExt spid="_x0000_s2706"/>
                </a:ext>
                <a:ext uri="{FF2B5EF4-FFF2-40B4-BE49-F238E27FC236}">
                  <a16:creationId xmlns:a16="http://schemas.microsoft.com/office/drawing/2014/main" id="{00000000-0008-0000-0000-00009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29</xdr:row>
          <xdr:rowOff>47625</xdr:rowOff>
        </xdr:from>
        <xdr:to>
          <xdr:col>5</xdr:col>
          <xdr:colOff>57150</xdr:colOff>
          <xdr:row>29</xdr:row>
          <xdr:rowOff>295275</xdr:rowOff>
        </xdr:to>
        <xdr:sp macro="" textlink="">
          <xdr:nvSpPr>
            <xdr:cNvPr id="2707" name="Check Box 659" hidden="1">
              <a:extLst>
                <a:ext uri="{63B3BB69-23CF-44E3-9099-C40C66FF867C}">
                  <a14:compatExt spid="_x0000_s2707"/>
                </a:ext>
                <a:ext uri="{FF2B5EF4-FFF2-40B4-BE49-F238E27FC236}">
                  <a16:creationId xmlns:a16="http://schemas.microsoft.com/office/drawing/2014/main" id="{00000000-0008-0000-0000-00009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30</xdr:row>
          <xdr:rowOff>47625</xdr:rowOff>
        </xdr:from>
        <xdr:to>
          <xdr:col>5</xdr:col>
          <xdr:colOff>57150</xdr:colOff>
          <xdr:row>30</xdr:row>
          <xdr:rowOff>295275</xdr:rowOff>
        </xdr:to>
        <xdr:sp macro="" textlink="">
          <xdr:nvSpPr>
            <xdr:cNvPr id="2708" name="Check Box 660" hidden="1">
              <a:extLst>
                <a:ext uri="{63B3BB69-23CF-44E3-9099-C40C66FF867C}">
                  <a14:compatExt spid="_x0000_s2708"/>
                </a:ext>
                <a:ext uri="{FF2B5EF4-FFF2-40B4-BE49-F238E27FC236}">
                  <a16:creationId xmlns:a16="http://schemas.microsoft.com/office/drawing/2014/main" id="{00000000-0008-0000-0000-00009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27</xdr:row>
          <xdr:rowOff>47625</xdr:rowOff>
        </xdr:from>
        <xdr:to>
          <xdr:col>10</xdr:col>
          <xdr:colOff>57150</xdr:colOff>
          <xdr:row>27</xdr:row>
          <xdr:rowOff>295275</xdr:rowOff>
        </xdr:to>
        <xdr:sp macro="" textlink="">
          <xdr:nvSpPr>
            <xdr:cNvPr id="2709" name="Check Box 661" hidden="1">
              <a:extLst>
                <a:ext uri="{63B3BB69-23CF-44E3-9099-C40C66FF867C}">
                  <a14:compatExt spid="_x0000_s2709"/>
                </a:ext>
                <a:ext uri="{FF2B5EF4-FFF2-40B4-BE49-F238E27FC236}">
                  <a16:creationId xmlns:a16="http://schemas.microsoft.com/office/drawing/2014/main" id="{00000000-0008-0000-0000-00009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0" name="Check Box 662" hidden="1">
              <a:extLst>
                <a:ext uri="{63B3BB69-23CF-44E3-9099-C40C66FF867C}">
                  <a14:compatExt spid="_x0000_s2710"/>
                </a:ext>
                <a:ext uri="{FF2B5EF4-FFF2-40B4-BE49-F238E27FC236}">
                  <a16:creationId xmlns:a16="http://schemas.microsoft.com/office/drawing/2014/main" id="{00000000-0008-0000-0000-00009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1" name="Check Box 663" hidden="1">
              <a:extLst>
                <a:ext uri="{63B3BB69-23CF-44E3-9099-C40C66FF867C}">
                  <a14:compatExt spid="_x0000_s2711"/>
                </a:ext>
                <a:ext uri="{FF2B5EF4-FFF2-40B4-BE49-F238E27FC236}">
                  <a16:creationId xmlns:a16="http://schemas.microsoft.com/office/drawing/2014/main" id="{00000000-0008-0000-0000-00009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28</xdr:row>
          <xdr:rowOff>47625</xdr:rowOff>
        </xdr:from>
        <xdr:to>
          <xdr:col>5</xdr:col>
          <xdr:colOff>57150</xdr:colOff>
          <xdr:row>28</xdr:row>
          <xdr:rowOff>295275</xdr:rowOff>
        </xdr:to>
        <xdr:sp macro="" textlink="">
          <xdr:nvSpPr>
            <xdr:cNvPr id="2712" name="Check Box 664" hidden="1">
              <a:extLst>
                <a:ext uri="{63B3BB69-23CF-44E3-9099-C40C66FF867C}">
                  <a14:compatExt spid="_x0000_s2712"/>
                </a:ext>
                <a:ext uri="{FF2B5EF4-FFF2-40B4-BE49-F238E27FC236}">
                  <a16:creationId xmlns:a16="http://schemas.microsoft.com/office/drawing/2014/main" id="{00000000-0008-0000-0000-00009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29</xdr:row>
          <xdr:rowOff>47625</xdr:rowOff>
        </xdr:from>
        <xdr:to>
          <xdr:col>5</xdr:col>
          <xdr:colOff>57150</xdr:colOff>
          <xdr:row>29</xdr:row>
          <xdr:rowOff>295275</xdr:rowOff>
        </xdr:to>
        <xdr:sp macro="" textlink="">
          <xdr:nvSpPr>
            <xdr:cNvPr id="2713" name="Check Box 665" hidden="1">
              <a:extLst>
                <a:ext uri="{63B3BB69-23CF-44E3-9099-C40C66FF867C}">
                  <a14:compatExt spid="_x0000_s2713"/>
                </a:ext>
                <a:ext uri="{FF2B5EF4-FFF2-40B4-BE49-F238E27FC236}">
                  <a16:creationId xmlns:a16="http://schemas.microsoft.com/office/drawing/2014/main" id="{00000000-0008-0000-0000-00009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27</xdr:row>
          <xdr:rowOff>47625</xdr:rowOff>
        </xdr:from>
        <xdr:to>
          <xdr:col>10</xdr:col>
          <xdr:colOff>57150</xdr:colOff>
          <xdr:row>27</xdr:row>
          <xdr:rowOff>295275</xdr:rowOff>
        </xdr:to>
        <xdr:sp macro="" textlink="">
          <xdr:nvSpPr>
            <xdr:cNvPr id="2714" name="Check Box 666" hidden="1">
              <a:extLst>
                <a:ext uri="{63B3BB69-23CF-44E3-9099-C40C66FF867C}">
                  <a14:compatExt spid="_x0000_s2714"/>
                </a:ext>
                <a:ext uri="{FF2B5EF4-FFF2-40B4-BE49-F238E27FC236}">
                  <a16:creationId xmlns:a16="http://schemas.microsoft.com/office/drawing/2014/main" id="{00000000-0008-0000-0000-00009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5" name="Check Box 667" hidden="1">
              <a:extLst>
                <a:ext uri="{63B3BB69-23CF-44E3-9099-C40C66FF867C}">
                  <a14:compatExt spid="_x0000_s2715"/>
                </a:ext>
                <a:ext uri="{FF2B5EF4-FFF2-40B4-BE49-F238E27FC236}">
                  <a16:creationId xmlns:a16="http://schemas.microsoft.com/office/drawing/2014/main" id="{00000000-0008-0000-0000-00009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6" name="Check Box 668" hidden="1">
              <a:extLst>
                <a:ext uri="{63B3BB69-23CF-44E3-9099-C40C66FF867C}">
                  <a14:compatExt spid="_x0000_s2716"/>
                </a:ext>
                <a:ext uri="{FF2B5EF4-FFF2-40B4-BE49-F238E27FC236}">
                  <a16:creationId xmlns:a16="http://schemas.microsoft.com/office/drawing/2014/main" id="{00000000-0008-0000-0000-00009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7" name="Check Box 669" hidden="1">
              <a:extLst>
                <a:ext uri="{63B3BB69-23CF-44E3-9099-C40C66FF867C}">
                  <a14:compatExt spid="_x0000_s2717"/>
                </a:ext>
                <a:ext uri="{FF2B5EF4-FFF2-40B4-BE49-F238E27FC236}">
                  <a16:creationId xmlns:a16="http://schemas.microsoft.com/office/drawing/2014/main" id="{00000000-0008-0000-0000-00009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8" name="Check Box 670" hidden="1">
              <a:extLst>
                <a:ext uri="{63B3BB69-23CF-44E3-9099-C40C66FF867C}">
                  <a14:compatExt spid="_x0000_s2718"/>
                </a:ext>
                <a:ext uri="{FF2B5EF4-FFF2-40B4-BE49-F238E27FC236}">
                  <a16:creationId xmlns:a16="http://schemas.microsoft.com/office/drawing/2014/main" id="{00000000-0008-0000-0000-00009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41</xdr:row>
          <xdr:rowOff>28575</xdr:rowOff>
        </xdr:from>
        <xdr:to>
          <xdr:col>3</xdr:col>
          <xdr:colOff>409575</xdr:colOff>
          <xdr:row>41</xdr:row>
          <xdr:rowOff>276225</xdr:rowOff>
        </xdr:to>
        <xdr:sp macro="" textlink="">
          <xdr:nvSpPr>
            <xdr:cNvPr id="2729" name="Check Box 681" hidden="1">
              <a:extLst>
                <a:ext uri="{63B3BB69-23CF-44E3-9099-C40C66FF867C}">
                  <a14:compatExt spid="_x0000_s2729"/>
                </a:ext>
                <a:ext uri="{FF2B5EF4-FFF2-40B4-BE49-F238E27FC236}">
                  <a16:creationId xmlns:a16="http://schemas.microsoft.com/office/drawing/2014/main" id="{00000000-0008-0000-0000-0000A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40</xdr:row>
          <xdr:rowOff>38100</xdr:rowOff>
        </xdr:from>
        <xdr:to>
          <xdr:col>7</xdr:col>
          <xdr:colOff>304800</xdr:colOff>
          <xdr:row>40</xdr:row>
          <xdr:rowOff>285750</xdr:rowOff>
        </xdr:to>
        <xdr:sp macro="" textlink="">
          <xdr:nvSpPr>
            <xdr:cNvPr id="2730" name="Check Box 682" hidden="1">
              <a:extLst>
                <a:ext uri="{63B3BB69-23CF-44E3-9099-C40C66FF867C}">
                  <a14:compatExt spid="_x0000_s2730"/>
                </a:ext>
                <a:ext uri="{FF2B5EF4-FFF2-40B4-BE49-F238E27FC236}">
                  <a16:creationId xmlns:a16="http://schemas.microsoft.com/office/drawing/2014/main" id="{00000000-0008-0000-0000-0000A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41</xdr:row>
          <xdr:rowOff>38100</xdr:rowOff>
        </xdr:from>
        <xdr:to>
          <xdr:col>8</xdr:col>
          <xdr:colOff>19050</xdr:colOff>
          <xdr:row>41</xdr:row>
          <xdr:rowOff>285750</xdr:rowOff>
        </xdr:to>
        <xdr:sp macro="" textlink="">
          <xdr:nvSpPr>
            <xdr:cNvPr id="2731" name="Check Box 683" hidden="1">
              <a:extLst>
                <a:ext uri="{63B3BB69-23CF-44E3-9099-C40C66FF867C}">
                  <a14:compatExt spid="_x0000_s2731"/>
                </a:ext>
                <a:ext uri="{FF2B5EF4-FFF2-40B4-BE49-F238E27FC236}">
                  <a16:creationId xmlns:a16="http://schemas.microsoft.com/office/drawing/2014/main" id="{00000000-0008-0000-0000-0000A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42</xdr:row>
          <xdr:rowOff>28575</xdr:rowOff>
        </xdr:from>
        <xdr:to>
          <xdr:col>3</xdr:col>
          <xdr:colOff>409575</xdr:colOff>
          <xdr:row>42</xdr:row>
          <xdr:rowOff>276225</xdr:rowOff>
        </xdr:to>
        <xdr:sp macro="" textlink="">
          <xdr:nvSpPr>
            <xdr:cNvPr id="2732" name="Check Box 684" hidden="1">
              <a:extLst>
                <a:ext uri="{63B3BB69-23CF-44E3-9099-C40C66FF867C}">
                  <a14:compatExt spid="_x0000_s2732"/>
                </a:ext>
                <a:ext uri="{FF2B5EF4-FFF2-40B4-BE49-F238E27FC236}">
                  <a16:creationId xmlns:a16="http://schemas.microsoft.com/office/drawing/2014/main" id="{00000000-0008-0000-0000-0000A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79"/>
  <sheetViews>
    <sheetView tabSelected="1" view="pageBreakPreview" zoomScaleNormal="100" zoomScaleSheetLayoutView="100" workbookViewId="0">
      <selection activeCell="N5" sqref="N5"/>
    </sheetView>
  </sheetViews>
  <sheetFormatPr defaultColWidth="9" defaultRowHeight="13.5"/>
  <cols>
    <col min="1" max="1" width="5.625" style="10" customWidth="1"/>
    <col min="2" max="3" width="9" style="10"/>
    <col min="4" max="5" width="5.625" style="10" customWidth="1"/>
    <col min="6" max="6" width="4.625" style="10" customWidth="1"/>
    <col min="7" max="7" width="5.625" style="10" customWidth="1"/>
    <col min="8" max="8" width="4.625" style="10" customWidth="1"/>
    <col min="9" max="9" width="6.625" style="10" customWidth="1"/>
    <col min="10" max="10" width="5.625" style="10" customWidth="1"/>
    <col min="11" max="11" width="4.625" style="10" customWidth="1"/>
    <col min="12" max="12" width="9.625" style="10" customWidth="1"/>
    <col min="13" max="13" width="10.625" style="10" customWidth="1"/>
    <col min="14" max="14" width="4.625" style="10" customWidth="1"/>
    <col min="15" max="16384" width="9" style="10"/>
  </cols>
  <sheetData>
    <row r="1" spans="1:15" s="7" customFormat="1" ht="20.25" customHeight="1">
      <c r="A1" s="5" t="s">
        <v>21</v>
      </c>
      <c r="B1" s="5"/>
      <c r="C1" s="5"/>
      <c r="D1" s="5"/>
      <c r="E1" s="5"/>
      <c r="F1" s="5"/>
      <c r="G1" s="5"/>
      <c r="H1" s="5"/>
      <c r="K1" s="153" t="s">
        <v>72</v>
      </c>
      <c r="L1" s="153"/>
      <c r="M1" s="153"/>
      <c r="N1" s="153"/>
      <c r="O1" s="153"/>
    </row>
    <row r="2" spans="1:15" s="7" customFormat="1" ht="21" customHeight="1">
      <c r="A2" s="5" t="s">
        <v>27</v>
      </c>
      <c r="B2" s="5"/>
      <c r="C2" s="5"/>
      <c r="D2" s="5"/>
      <c r="E2" s="6"/>
      <c r="F2" s="6"/>
      <c r="G2" s="6"/>
    </row>
    <row r="3" spans="1:15" s="7" customFormat="1"/>
    <row r="4" spans="1:15" s="7" customFormat="1" ht="24.95" customHeight="1">
      <c r="A4" s="4" t="s">
        <v>52</v>
      </c>
    </row>
    <row r="5" spans="1:15" s="7" customFormat="1" ht="24.95" customHeight="1">
      <c r="A5" s="4" t="s">
        <v>73</v>
      </c>
    </row>
    <row r="6" spans="1:15" s="7" customFormat="1" ht="24.95" customHeight="1">
      <c r="J6" s="56" t="s">
        <v>74</v>
      </c>
      <c r="K6" s="173"/>
      <c r="L6" s="173"/>
      <c r="M6" s="173"/>
      <c r="N6" s="173"/>
    </row>
    <row r="7" spans="1:15" s="7" customFormat="1"/>
    <row r="8" spans="1:15" s="7" customFormat="1" ht="24.95" customHeight="1">
      <c r="J8" s="56" t="s">
        <v>75</v>
      </c>
      <c r="K8" s="173"/>
      <c r="L8" s="173"/>
      <c r="M8" s="173"/>
      <c r="N8" s="173"/>
    </row>
    <row r="9" spans="1:15" s="13" customFormat="1" ht="70.5" customHeight="1">
      <c r="A9" s="178" t="s">
        <v>137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</row>
    <row r="10" spans="1:15" s="7" customFormat="1" ht="31.5" customHeight="1">
      <c r="A10" s="124" t="s">
        <v>63</v>
      </c>
      <c r="B10" s="124"/>
      <c r="C10" s="124"/>
      <c r="D10" s="124"/>
    </row>
    <row r="11" spans="1:15" s="7" customFormat="1" ht="31.5" customHeight="1">
      <c r="A11" s="7" t="s">
        <v>69</v>
      </c>
    </row>
    <row r="12" spans="1:15" s="7" customFormat="1" ht="45" customHeight="1">
      <c r="A12" s="129" t="s">
        <v>0</v>
      </c>
      <c r="B12" s="129"/>
      <c r="C12" s="129"/>
      <c r="D12" s="129"/>
      <c r="E12" s="129"/>
      <c r="F12" s="129"/>
      <c r="G12" s="129"/>
      <c r="H12" s="164" t="s">
        <v>85</v>
      </c>
      <c r="I12" s="164"/>
      <c r="J12" s="125" t="s">
        <v>68</v>
      </c>
      <c r="K12" s="125"/>
      <c r="L12" s="125" t="s">
        <v>143</v>
      </c>
      <c r="M12" s="126"/>
      <c r="N12" s="126"/>
    </row>
    <row r="13" spans="1:15" s="7" customFormat="1" ht="31.5" customHeight="1">
      <c r="A13" s="12" t="s">
        <v>112</v>
      </c>
      <c r="B13" s="130" t="s">
        <v>140</v>
      </c>
      <c r="C13" s="130"/>
      <c r="D13" s="130"/>
      <c r="E13" s="130"/>
      <c r="F13" s="130"/>
      <c r="G13" s="130"/>
      <c r="H13" s="126" t="s">
        <v>48</v>
      </c>
      <c r="I13" s="126"/>
      <c r="J13" s="126"/>
      <c r="K13" s="126"/>
      <c r="L13" s="127"/>
      <c r="M13" s="128"/>
      <c r="N13" s="55" t="s">
        <v>6</v>
      </c>
    </row>
    <row r="14" spans="1:15" s="7" customFormat="1" ht="47.1" customHeight="1">
      <c r="A14" s="12" t="s">
        <v>111</v>
      </c>
      <c r="B14" s="131" t="s">
        <v>141</v>
      </c>
      <c r="C14" s="131"/>
      <c r="D14" s="131"/>
      <c r="E14" s="131"/>
      <c r="F14" s="131"/>
      <c r="G14" s="131"/>
      <c r="H14" s="126" t="s">
        <v>53</v>
      </c>
      <c r="I14" s="126"/>
      <c r="J14" s="126"/>
      <c r="K14" s="126"/>
      <c r="L14" s="127"/>
      <c r="M14" s="128"/>
      <c r="N14" s="55" t="s">
        <v>6</v>
      </c>
    </row>
    <row r="15" spans="1:15" s="7" customFormat="1" ht="35.1" customHeight="1">
      <c r="A15" s="12" t="s">
        <v>110</v>
      </c>
      <c r="B15" s="139" t="s">
        <v>131</v>
      </c>
      <c r="C15" s="139"/>
      <c r="D15" s="139"/>
      <c r="E15" s="139"/>
      <c r="F15" s="139"/>
      <c r="G15" s="139"/>
      <c r="H15" s="126" t="s">
        <v>47</v>
      </c>
      <c r="I15" s="126"/>
      <c r="J15" s="126"/>
      <c r="K15" s="126"/>
      <c r="L15" s="127"/>
      <c r="M15" s="128"/>
      <c r="N15" s="55" t="s">
        <v>6</v>
      </c>
    </row>
    <row r="16" spans="1:15" s="7" customFormat="1" ht="35.1" customHeight="1">
      <c r="A16" s="12" t="s">
        <v>109</v>
      </c>
      <c r="B16" s="139" t="s">
        <v>142</v>
      </c>
      <c r="C16" s="139"/>
      <c r="D16" s="139"/>
      <c r="E16" s="139"/>
      <c r="F16" s="139"/>
      <c r="G16" s="139"/>
      <c r="H16" s="126" t="s">
        <v>1</v>
      </c>
      <c r="I16" s="126"/>
      <c r="J16" s="126"/>
      <c r="K16" s="126"/>
      <c r="L16" s="127"/>
      <c r="M16" s="128"/>
      <c r="N16" s="55" t="s">
        <v>65</v>
      </c>
    </row>
    <row r="17" spans="1:14" s="7" customFormat="1" ht="47.1" customHeight="1">
      <c r="A17" s="12" t="s">
        <v>108</v>
      </c>
      <c r="B17" s="139" t="s">
        <v>25</v>
      </c>
      <c r="C17" s="139"/>
      <c r="D17" s="139"/>
      <c r="E17" s="139"/>
      <c r="F17" s="139"/>
      <c r="G17" s="139"/>
      <c r="H17" s="126" t="s">
        <v>2</v>
      </c>
      <c r="I17" s="126"/>
      <c r="J17" s="126"/>
      <c r="K17" s="126"/>
      <c r="L17" s="127"/>
      <c r="M17" s="128"/>
      <c r="N17" s="55" t="s">
        <v>6</v>
      </c>
    </row>
    <row r="18" spans="1:14" s="7" customFormat="1" ht="15" customHeight="1">
      <c r="A18" s="9"/>
      <c r="B18" s="11"/>
      <c r="I18" s="9"/>
      <c r="J18" s="9"/>
      <c r="L18" s="56"/>
      <c r="M18" s="56"/>
      <c r="N18" s="56"/>
    </row>
    <row r="19" spans="1:14" s="7" customFormat="1" ht="36.75" customHeight="1">
      <c r="A19" s="54" t="s">
        <v>9</v>
      </c>
    </row>
    <row r="20" spans="1:14" s="7" customFormat="1" ht="45.75" customHeight="1">
      <c r="A20" s="144" t="s">
        <v>113</v>
      </c>
      <c r="B20" s="144"/>
      <c r="C20" s="144"/>
      <c r="D20" s="177" t="s">
        <v>119</v>
      </c>
      <c r="E20" s="177"/>
      <c r="F20" s="177"/>
      <c r="G20" s="177"/>
      <c r="H20" s="157"/>
      <c r="I20" s="158"/>
      <c r="J20" s="158"/>
      <c r="K20" s="158"/>
      <c r="L20" s="158"/>
      <c r="M20" s="158"/>
      <c r="N20" s="159"/>
    </row>
    <row r="21" spans="1:14" s="4" customFormat="1" ht="45.75" customHeight="1">
      <c r="A21" s="144"/>
      <c r="B21" s="144"/>
      <c r="C21" s="144"/>
      <c r="D21" s="125" t="s">
        <v>130</v>
      </c>
      <c r="E21" s="125"/>
      <c r="F21" s="125"/>
      <c r="G21" s="125"/>
      <c r="H21" s="140"/>
      <c r="I21" s="141"/>
      <c r="J21" s="141"/>
      <c r="K21" s="141"/>
      <c r="L21" s="141"/>
      <c r="M21" s="141"/>
      <c r="N21" s="142"/>
    </row>
    <row r="22" spans="1:14" s="4" customFormat="1" ht="45.75" customHeight="1">
      <c r="A22" s="144"/>
      <c r="B22" s="144"/>
      <c r="C22" s="144"/>
      <c r="D22" s="144" t="s">
        <v>34</v>
      </c>
      <c r="E22" s="144"/>
      <c r="F22" s="144"/>
      <c r="G22" s="144"/>
      <c r="H22" s="140"/>
      <c r="I22" s="141"/>
      <c r="J22" s="141"/>
      <c r="K22" s="141"/>
      <c r="L22" s="141"/>
      <c r="M22" s="141"/>
      <c r="N22" s="142"/>
    </row>
    <row r="23" spans="1:14" s="4" customFormat="1" ht="32.25" customHeight="1">
      <c r="A23" s="144" t="s">
        <v>76</v>
      </c>
      <c r="B23" s="144"/>
      <c r="C23" s="144"/>
      <c r="D23" s="163" t="s">
        <v>19</v>
      </c>
      <c r="E23" s="163"/>
      <c r="F23" s="163"/>
      <c r="G23" s="163"/>
      <c r="H23" s="140" t="s">
        <v>103</v>
      </c>
      <c r="I23" s="141"/>
      <c r="J23" s="141"/>
      <c r="K23" s="141"/>
      <c r="L23" s="141"/>
      <c r="M23" s="141"/>
      <c r="N23" s="142"/>
    </row>
    <row r="24" spans="1:14" s="4" customFormat="1" ht="45.75" customHeight="1">
      <c r="A24" s="144"/>
      <c r="B24" s="144"/>
      <c r="C24" s="144"/>
      <c r="D24" s="144" t="s">
        <v>120</v>
      </c>
      <c r="E24" s="144"/>
      <c r="F24" s="144"/>
      <c r="G24" s="144"/>
      <c r="H24" s="140"/>
      <c r="I24" s="141"/>
      <c r="J24" s="141"/>
      <c r="K24" s="141"/>
      <c r="L24" s="141"/>
      <c r="M24" s="141"/>
      <c r="N24" s="142"/>
    </row>
    <row r="25" spans="1:14" s="4" customFormat="1" ht="45.75" customHeight="1">
      <c r="A25" s="144"/>
      <c r="B25" s="144"/>
      <c r="C25" s="144"/>
      <c r="D25" s="144" t="s">
        <v>121</v>
      </c>
      <c r="E25" s="144"/>
      <c r="F25" s="144"/>
      <c r="G25" s="144"/>
      <c r="H25" s="157"/>
      <c r="I25" s="158"/>
      <c r="J25" s="158"/>
      <c r="K25" s="158"/>
      <c r="L25" s="158"/>
      <c r="M25" s="158"/>
      <c r="N25" s="159"/>
    </row>
    <row r="26" spans="1:14" s="4" customFormat="1" ht="32.25" customHeight="1">
      <c r="A26" s="144"/>
      <c r="B26" s="144"/>
      <c r="C26" s="144"/>
      <c r="D26" s="163" t="s">
        <v>45</v>
      </c>
      <c r="E26" s="163"/>
      <c r="F26" s="163"/>
      <c r="G26" s="163"/>
      <c r="H26" s="154"/>
      <c r="I26" s="155"/>
      <c r="J26" s="155"/>
      <c r="K26" s="155"/>
      <c r="L26" s="155"/>
      <c r="M26" s="155"/>
      <c r="N26" s="156"/>
    </row>
    <row r="27" spans="1:14" s="7" customFormat="1" ht="24.95" customHeight="1">
      <c r="A27" s="125" t="s">
        <v>54</v>
      </c>
      <c r="B27" s="125"/>
      <c r="C27" s="125"/>
      <c r="D27" s="63"/>
      <c r="E27" s="160" t="s">
        <v>93</v>
      </c>
      <c r="F27" s="161"/>
      <c r="G27" s="161"/>
      <c r="H27" s="161"/>
      <c r="I27" s="161"/>
      <c r="J27" s="161"/>
      <c r="K27" s="161"/>
      <c r="L27" s="161"/>
      <c r="M27" s="161"/>
      <c r="N27" s="161"/>
    </row>
    <row r="28" spans="1:14" s="7" customFormat="1" ht="24.95" customHeight="1">
      <c r="A28" s="125"/>
      <c r="B28" s="125"/>
      <c r="C28" s="125"/>
      <c r="D28" s="64"/>
      <c r="F28" s="138" t="s">
        <v>84</v>
      </c>
      <c r="G28" s="138"/>
      <c r="H28" s="138"/>
      <c r="I28" s="138"/>
      <c r="K28" s="138" t="s">
        <v>88</v>
      </c>
      <c r="L28" s="138"/>
      <c r="M28" s="138"/>
      <c r="N28" s="162"/>
    </row>
    <row r="29" spans="1:14" s="7" customFormat="1" ht="24.95" customHeight="1">
      <c r="A29" s="125"/>
      <c r="B29" s="125"/>
      <c r="C29" s="125"/>
      <c r="D29" s="64"/>
      <c r="F29" s="138" t="s">
        <v>89</v>
      </c>
      <c r="G29" s="138"/>
      <c r="H29" s="138"/>
      <c r="I29" s="138"/>
      <c r="K29" s="138" t="s">
        <v>90</v>
      </c>
      <c r="L29" s="138"/>
      <c r="M29" s="138"/>
      <c r="N29" s="162"/>
    </row>
    <row r="30" spans="1:14" s="7" customFormat="1" ht="24.95" customHeight="1">
      <c r="A30" s="125"/>
      <c r="B30" s="125"/>
      <c r="C30" s="125"/>
      <c r="D30" s="64"/>
      <c r="F30" s="138" t="s">
        <v>91</v>
      </c>
      <c r="G30" s="138"/>
      <c r="H30" s="138"/>
      <c r="I30" s="138"/>
      <c r="K30" s="138" t="s">
        <v>92</v>
      </c>
      <c r="L30" s="138"/>
      <c r="M30" s="138"/>
      <c r="N30" s="162"/>
    </row>
    <row r="31" spans="1:14" s="7" customFormat="1" ht="24.95" customHeight="1">
      <c r="A31" s="125"/>
      <c r="B31" s="125"/>
      <c r="C31" s="125"/>
      <c r="D31" s="64"/>
      <c r="F31" s="138" t="s">
        <v>80</v>
      </c>
      <c r="G31" s="138"/>
      <c r="H31" s="56" t="s">
        <v>101</v>
      </c>
      <c r="I31" s="153"/>
      <c r="J31" s="153"/>
      <c r="K31" s="153"/>
      <c r="L31" s="153"/>
      <c r="M31" s="153"/>
      <c r="N31" s="78" t="s">
        <v>100</v>
      </c>
    </row>
    <row r="32" spans="1:14" s="7" customFormat="1" ht="24.95" customHeight="1">
      <c r="A32" s="125"/>
      <c r="B32" s="125"/>
      <c r="C32" s="125"/>
      <c r="D32" s="64"/>
      <c r="E32" s="138" t="s">
        <v>83</v>
      </c>
      <c r="F32" s="138"/>
      <c r="G32" s="138"/>
      <c r="H32" s="138"/>
      <c r="I32" s="138"/>
      <c r="J32" s="138"/>
      <c r="K32" s="138"/>
      <c r="L32" s="138"/>
      <c r="M32" s="138"/>
      <c r="N32" s="162"/>
    </row>
    <row r="33" spans="1:16" s="7" customFormat="1" ht="24.95" customHeight="1">
      <c r="A33" s="125"/>
      <c r="B33" s="125"/>
      <c r="C33" s="125"/>
      <c r="D33" s="64"/>
      <c r="E33" s="138" t="s">
        <v>82</v>
      </c>
      <c r="F33" s="138"/>
      <c r="G33" s="138"/>
      <c r="H33" s="138"/>
      <c r="I33" s="138"/>
      <c r="J33" s="138"/>
      <c r="K33" s="138"/>
      <c r="L33" s="138"/>
      <c r="M33" s="138"/>
      <c r="N33" s="162"/>
    </row>
    <row r="34" spans="1:16" s="7" customFormat="1" ht="24.95" customHeight="1">
      <c r="A34" s="125"/>
      <c r="B34" s="125"/>
      <c r="C34" s="125"/>
      <c r="D34" s="64"/>
      <c r="E34" s="138" t="s">
        <v>81</v>
      </c>
      <c r="F34" s="138"/>
      <c r="G34" s="138"/>
      <c r="H34" s="138"/>
      <c r="I34" s="138"/>
      <c r="J34" s="138"/>
      <c r="K34" s="138"/>
      <c r="L34" s="138"/>
      <c r="M34" s="138"/>
      <c r="N34" s="162"/>
    </row>
    <row r="35" spans="1:16" s="7" customFormat="1" ht="24.95" customHeight="1">
      <c r="A35" s="125"/>
      <c r="B35" s="125"/>
      <c r="C35" s="125"/>
      <c r="D35" s="174" t="s">
        <v>104</v>
      </c>
      <c r="E35" s="175"/>
      <c r="F35" s="175"/>
      <c r="G35" s="175"/>
      <c r="H35" s="175"/>
      <c r="I35" s="175"/>
      <c r="J35" s="175"/>
      <c r="K35" s="175"/>
      <c r="L35" s="175"/>
      <c r="M35" s="175"/>
      <c r="N35" s="176"/>
    </row>
    <row r="36" spans="1:16" s="8" customFormat="1" ht="57.75" customHeight="1">
      <c r="A36" s="125"/>
      <c r="B36" s="125"/>
      <c r="C36" s="125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</row>
    <row r="37" spans="1:16" s="4" customFormat="1" ht="32.25" customHeight="1">
      <c r="A37" s="144" t="s">
        <v>55</v>
      </c>
      <c r="B37" s="144"/>
      <c r="C37" s="144"/>
      <c r="D37" s="163" t="s">
        <v>19</v>
      </c>
      <c r="E37" s="163"/>
      <c r="F37" s="163"/>
      <c r="G37" s="163"/>
      <c r="H37" s="140" t="s">
        <v>103</v>
      </c>
      <c r="I37" s="141"/>
      <c r="J37" s="141"/>
      <c r="K37" s="141"/>
      <c r="L37" s="141"/>
      <c r="M37" s="141"/>
      <c r="N37" s="142"/>
    </row>
    <row r="38" spans="1:16" s="4" customFormat="1" ht="45.75" customHeight="1">
      <c r="A38" s="144"/>
      <c r="B38" s="144"/>
      <c r="C38" s="144"/>
      <c r="D38" s="144" t="s">
        <v>120</v>
      </c>
      <c r="E38" s="144"/>
      <c r="F38" s="144"/>
      <c r="G38" s="144"/>
      <c r="H38" s="140"/>
      <c r="I38" s="141"/>
      <c r="J38" s="141"/>
      <c r="K38" s="141"/>
      <c r="L38" s="141"/>
      <c r="M38" s="141"/>
      <c r="N38" s="142"/>
      <c r="P38" s="83"/>
    </row>
    <row r="39" spans="1:16" s="7" customFormat="1" ht="45.75" customHeight="1">
      <c r="A39" s="144"/>
      <c r="B39" s="144"/>
      <c r="C39" s="144"/>
      <c r="D39" s="163" t="s">
        <v>18</v>
      </c>
      <c r="E39" s="163"/>
      <c r="F39" s="163"/>
      <c r="G39" s="163"/>
      <c r="H39" s="157"/>
      <c r="I39" s="158"/>
      <c r="J39" s="158"/>
      <c r="K39" s="158"/>
      <c r="L39" s="158"/>
      <c r="M39" s="158"/>
      <c r="N39" s="159"/>
    </row>
    <row r="40" spans="1:16" s="7" customFormat="1" ht="45.75" customHeight="1">
      <c r="A40" s="144"/>
      <c r="B40" s="144"/>
      <c r="C40" s="144"/>
      <c r="D40" s="126" t="s">
        <v>45</v>
      </c>
      <c r="E40" s="126"/>
      <c r="F40" s="126"/>
      <c r="G40" s="126"/>
      <c r="H40" s="154"/>
      <c r="I40" s="155"/>
      <c r="J40" s="155"/>
      <c r="K40" s="155"/>
      <c r="L40" s="155"/>
      <c r="M40" s="155"/>
      <c r="N40" s="156"/>
    </row>
    <row r="41" spans="1:16" s="7" customFormat="1" ht="24.95" customHeight="1">
      <c r="A41" s="125" t="s">
        <v>87</v>
      </c>
      <c r="B41" s="125"/>
      <c r="C41" s="125"/>
      <c r="D41" s="63"/>
      <c r="E41" s="145" t="s">
        <v>132</v>
      </c>
      <c r="F41" s="145"/>
      <c r="G41" s="145"/>
      <c r="H41" s="61"/>
      <c r="I41" s="145" t="s">
        <v>134</v>
      </c>
      <c r="J41" s="145"/>
      <c r="K41" s="145"/>
      <c r="L41" s="145"/>
      <c r="M41" s="145"/>
      <c r="N41" s="166"/>
    </row>
    <row r="42" spans="1:16" s="7" customFormat="1" ht="24.95" customHeight="1">
      <c r="A42" s="125"/>
      <c r="B42" s="125"/>
      <c r="C42" s="125"/>
      <c r="D42" s="64"/>
      <c r="E42" s="165" t="s">
        <v>133</v>
      </c>
      <c r="F42" s="165"/>
      <c r="G42" s="153"/>
      <c r="I42" s="153" t="s">
        <v>135</v>
      </c>
      <c r="J42" s="153"/>
      <c r="K42" s="153"/>
      <c r="L42" s="153"/>
      <c r="M42" s="153"/>
      <c r="N42" s="165"/>
    </row>
    <row r="43" spans="1:16" s="7" customFormat="1" ht="24.95" customHeight="1">
      <c r="A43" s="125"/>
      <c r="B43" s="125"/>
      <c r="C43" s="125"/>
      <c r="D43" s="62"/>
      <c r="E43" s="136" t="s">
        <v>80</v>
      </c>
      <c r="F43" s="137"/>
      <c r="G43" s="70" t="s">
        <v>101</v>
      </c>
      <c r="H43" s="173"/>
      <c r="I43" s="173"/>
      <c r="J43" s="173"/>
      <c r="K43" s="173"/>
      <c r="L43" s="173"/>
      <c r="M43" s="173"/>
      <c r="N43" s="69" t="s">
        <v>100</v>
      </c>
    </row>
    <row r="44" spans="1:16" s="7" customFormat="1" ht="45.75" customHeight="1">
      <c r="A44" s="126" t="s">
        <v>3</v>
      </c>
      <c r="B44" s="126"/>
      <c r="C44" s="126"/>
      <c r="D44" s="91"/>
      <c r="E44" s="92"/>
      <c r="F44" s="92"/>
      <c r="G44" s="92"/>
      <c r="H44" s="109" t="s">
        <v>77</v>
      </c>
      <c r="I44" s="109"/>
      <c r="J44" s="109"/>
      <c r="K44" s="109"/>
      <c r="L44" s="109"/>
      <c r="M44" s="109"/>
      <c r="N44" s="110"/>
    </row>
    <row r="45" spans="1:16" s="7" customFormat="1" ht="48" customHeight="1">
      <c r="A45" s="125" t="s">
        <v>122</v>
      </c>
      <c r="B45" s="125"/>
      <c r="C45" s="125"/>
      <c r="D45" s="146" t="s">
        <v>114</v>
      </c>
      <c r="E45" s="130"/>
      <c r="F45" s="130"/>
      <c r="G45" s="130"/>
      <c r="H45" s="130"/>
      <c r="I45" s="130"/>
      <c r="J45" s="130"/>
      <c r="K45" s="130"/>
      <c r="L45" s="130"/>
      <c r="M45" s="130"/>
      <c r="N45" s="130"/>
    </row>
    <row r="46" spans="1:16" s="7" customFormat="1" ht="48" customHeight="1">
      <c r="A46" s="125" t="s">
        <v>123</v>
      </c>
      <c r="B46" s="125"/>
      <c r="C46" s="125"/>
      <c r="D46" s="146" t="s">
        <v>114</v>
      </c>
      <c r="E46" s="130"/>
      <c r="F46" s="130"/>
      <c r="G46" s="130"/>
      <c r="H46" s="130"/>
      <c r="I46" s="130"/>
      <c r="J46" s="130"/>
      <c r="K46" s="130"/>
      <c r="L46" s="130"/>
      <c r="M46" s="130"/>
      <c r="N46" s="130"/>
    </row>
    <row r="47" spans="1:16" s="7" customFormat="1" ht="54.95" customHeight="1">
      <c r="A47" s="125" t="s">
        <v>22</v>
      </c>
      <c r="B47" s="125"/>
      <c r="C47" s="53" t="s">
        <v>23</v>
      </c>
      <c r="D47" s="53" t="s">
        <v>67</v>
      </c>
      <c r="E47" s="91"/>
      <c r="F47" s="92"/>
      <c r="G47" s="92"/>
      <c r="H47" s="92"/>
      <c r="I47" s="92"/>
      <c r="J47" s="53" t="s">
        <v>94</v>
      </c>
      <c r="K47" s="91"/>
      <c r="L47" s="92"/>
      <c r="M47" s="92"/>
      <c r="N47" s="93"/>
    </row>
    <row r="48" spans="1:16" s="7" customFormat="1" ht="45.75" customHeight="1">
      <c r="A48" s="125"/>
      <c r="B48" s="125"/>
      <c r="C48" s="53" t="s">
        <v>56</v>
      </c>
      <c r="D48" s="135"/>
      <c r="E48" s="135"/>
      <c r="F48" s="135"/>
      <c r="G48" s="135"/>
      <c r="H48" s="135"/>
      <c r="I48" s="135"/>
      <c r="J48" s="135"/>
      <c r="K48" s="135"/>
      <c r="L48" s="135"/>
      <c r="M48" s="135"/>
      <c r="N48" s="135"/>
    </row>
    <row r="49" spans="1:15" s="7" customFormat="1" ht="20.100000000000001" customHeight="1">
      <c r="A49" s="125" t="s">
        <v>124</v>
      </c>
      <c r="B49" s="125"/>
      <c r="C49" s="125" t="s">
        <v>70</v>
      </c>
      <c r="D49" s="151" t="s">
        <v>103</v>
      </c>
      <c r="E49" s="151"/>
      <c r="F49" s="151"/>
      <c r="G49" s="151"/>
      <c r="H49" s="151"/>
      <c r="I49" s="151"/>
      <c r="J49" s="151"/>
      <c r="K49" s="151"/>
      <c r="L49" s="151"/>
      <c r="M49" s="151"/>
      <c r="N49" s="151"/>
    </row>
    <row r="50" spans="1:15" s="7" customFormat="1" ht="30" customHeight="1">
      <c r="A50" s="125"/>
      <c r="B50" s="125"/>
      <c r="C50" s="125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5" s="7" customFormat="1" ht="48" customHeight="1">
      <c r="A51" s="125"/>
      <c r="B51" s="125"/>
      <c r="C51" s="53" t="s">
        <v>71</v>
      </c>
      <c r="D51" s="133"/>
      <c r="E51" s="134"/>
      <c r="F51" s="134"/>
      <c r="G51" s="134"/>
      <c r="H51" s="134"/>
      <c r="I51" s="134"/>
      <c r="J51" s="134"/>
      <c r="K51" s="134"/>
      <c r="L51" s="134"/>
      <c r="M51" s="134"/>
      <c r="N51" s="134"/>
    </row>
    <row r="52" spans="1:15" s="7" customFormat="1" ht="24.75" customHeight="1">
      <c r="A52" s="4" t="s">
        <v>126</v>
      </c>
    </row>
    <row r="53" spans="1:15" s="7" customFormat="1" ht="45.75" customHeight="1">
      <c r="A53" s="152" t="s">
        <v>125</v>
      </c>
      <c r="B53" s="92"/>
      <c r="C53" s="93"/>
      <c r="D53" s="94" t="s">
        <v>57</v>
      </c>
      <c r="E53" s="95"/>
      <c r="F53" s="95"/>
      <c r="G53" s="95"/>
      <c r="H53" s="95"/>
      <c r="I53" s="95"/>
      <c r="J53" s="95"/>
      <c r="K53" s="95"/>
      <c r="L53" s="95"/>
      <c r="M53" s="95"/>
      <c r="N53" s="96"/>
    </row>
    <row r="54" spans="1:15" s="7" customFormat="1" ht="45.75" customHeight="1">
      <c r="A54" s="169" t="s">
        <v>49</v>
      </c>
      <c r="B54" s="170"/>
      <c r="C54" s="68"/>
      <c r="D54" s="147" t="s">
        <v>138</v>
      </c>
      <c r="E54" s="148"/>
      <c r="F54" s="148"/>
      <c r="G54" s="148"/>
      <c r="H54" s="148"/>
      <c r="I54" s="148"/>
      <c r="J54" s="148"/>
      <c r="K54" s="148"/>
      <c r="L54" s="148"/>
      <c r="M54" s="148"/>
      <c r="N54" s="149"/>
    </row>
    <row r="55" spans="1:15" s="7" customFormat="1" ht="31.5" customHeight="1">
      <c r="A55" s="171"/>
      <c r="B55" s="172"/>
      <c r="C55" s="68"/>
      <c r="D55" s="150" t="s">
        <v>116</v>
      </c>
      <c r="E55" s="148"/>
      <c r="F55" s="148"/>
      <c r="G55" s="148"/>
      <c r="H55" s="148"/>
      <c r="I55" s="148"/>
      <c r="J55" s="148"/>
      <c r="K55" s="148"/>
      <c r="L55" s="148"/>
      <c r="M55" s="148"/>
      <c r="N55" s="149"/>
    </row>
    <row r="56" spans="1:15" s="7" customFormat="1" ht="39.950000000000003" customHeight="1">
      <c r="A56" s="167" t="s">
        <v>58</v>
      </c>
      <c r="B56" s="168"/>
      <c r="C56" s="68"/>
      <c r="D56" s="147" t="s">
        <v>129</v>
      </c>
      <c r="E56" s="148"/>
      <c r="F56" s="148"/>
      <c r="G56" s="148"/>
      <c r="H56" s="148"/>
      <c r="I56" s="148"/>
      <c r="J56" s="148"/>
      <c r="K56" s="148"/>
      <c r="L56" s="148"/>
      <c r="M56" s="148"/>
      <c r="N56" s="149"/>
      <c r="O56" s="7" t="s">
        <v>115</v>
      </c>
    </row>
    <row r="57" spans="1:15" s="7" customFormat="1" ht="17.25" customHeight="1"/>
    <row r="58" spans="1:15" s="7" customFormat="1" ht="26.25" customHeight="1">
      <c r="A58" s="54" t="s">
        <v>10</v>
      </c>
      <c r="B58" s="4"/>
      <c r="C58" s="4"/>
    </row>
    <row r="59" spans="1:15" s="7" customFormat="1" ht="39" customHeight="1">
      <c r="A59" s="94" t="s">
        <v>5</v>
      </c>
      <c r="B59" s="95"/>
      <c r="C59" s="96"/>
      <c r="D59" s="97"/>
      <c r="E59" s="98"/>
      <c r="F59" s="98"/>
      <c r="G59" s="98"/>
      <c r="H59" s="98"/>
      <c r="I59" s="98"/>
      <c r="J59" s="98"/>
      <c r="K59" s="98"/>
      <c r="L59" s="98"/>
      <c r="M59" s="98"/>
      <c r="N59" s="99"/>
    </row>
    <row r="60" spans="1:15" s="7" customFormat="1" ht="79.349999999999994" customHeight="1">
      <c r="A60" s="91" t="s">
        <v>118</v>
      </c>
      <c r="B60" s="95"/>
      <c r="C60" s="96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9"/>
    </row>
    <row r="61" spans="1:15" s="7" customFormat="1" ht="82.5" customHeight="1">
      <c r="A61" s="91" t="s">
        <v>117</v>
      </c>
      <c r="B61" s="95"/>
      <c r="C61" s="96"/>
      <c r="D61" s="97"/>
      <c r="E61" s="98"/>
      <c r="F61" s="98"/>
      <c r="G61" s="98"/>
      <c r="H61" s="98"/>
      <c r="I61" s="98"/>
      <c r="J61" s="98"/>
      <c r="K61" s="98"/>
      <c r="L61" s="98"/>
      <c r="M61" s="98"/>
      <c r="N61" s="99"/>
    </row>
    <row r="62" spans="1:15" s="7" customFormat="1" ht="17.25" customHeight="1"/>
    <row r="63" spans="1:15" s="7" customFormat="1" ht="30" customHeight="1">
      <c r="A63" s="100" t="s">
        <v>127</v>
      </c>
      <c r="B63" s="101"/>
      <c r="C63" s="102"/>
      <c r="D63" s="12"/>
      <c r="E63" s="98" t="s">
        <v>128</v>
      </c>
      <c r="F63" s="109"/>
      <c r="G63" s="109"/>
      <c r="H63" s="109"/>
      <c r="I63" s="109"/>
      <c r="J63" s="109"/>
      <c r="K63" s="109"/>
      <c r="L63" s="109"/>
      <c r="M63" s="109"/>
      <c r="N63" s="110"/>
    </row>
    <row r="64" spans="1:15" s="7" customFormat="1" ht="30" customHeight="1">
      <c r="A64" s="103"/>
      <c r="B64" s="104"/>
      <c r="C64" s="105"/>
      <c r="D64" s="12"/>
      <c r="E64" s="109" t="s">
        <v>59</v>
      </c>
      <c r="F64" s="109"/>
      <c r="G64" s="109"/>
      <c r="H64" s="109"/>
      <c r="I64" s="109"/>
      <c r="J64" s="109"/>
      <c r="K64" s="109"/>
      <c r="L64" s="109"/>
      <c r="M64" s="109"/>
      <c r="N64" s="110"/>
    </row>
    <row r="65" spans="1:14" s="7" customFormat="1" ht="30" customHeight="1">
      <c r="A65" s="103"/>
      <c r="B65" s="104"/>
      <c r="C65" s="105"/>
      <c r="D65" s="12"/>
      <c r="E65" s="109" t="s">
        <v>50</v>
      </c>
      <c r="F65" s="109"/>
      <c r="G65" s="109"/>
      <c r="H65" s="109"/>
      <c r="I65" s="109"/>
      <c r="J65" s="109"/>
      <c r="K65" s="109"/>
      <c r="L65" s="109"/>
      <c r="M65" s="109"/>
      <c r="N65" s="110"/>
    </row>
    <row r="66" spans="1:14" s="7" customFormat="1" ht="48" customHeight="1">
      <c r="A66" s="106"/>
      <c r="B66" s="107"/>
      <c r="C66" s="108"/>
      <c r="D66" s="91" t="s">
        <v>86</v>
      </c>
      <c r="E66" s="92"/>
      <c r="F66" s="93"/>
      <c r="G66" s="97"/>
      <c r="H66" s="98"/>
      <c r="I66" s="98"/>
      <c r="J66" s="98"/>
      <c r="K66" s="98"/>
      <c r="L66" s="98"/>
      <c r="M66" s="98"/>
      <c r="N66" s="99"/>
    </row>
    <row r="67" spans="1:14" s="7" customFormat="1" ht="17.25" customHeight="1"/>
    <row r="68" spans="1:14" s="7" customFormat="1" ht="33" customHeight="1">
      <c r="A68" s="111" t="s">
        <v>64</v>
      </c>
      <c r="B68" s="111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</row>
    <row r="69" spans="1:14" s="7" customFormat="1" ht="27" customHeight="1">
      <c r="A69" s="123" t="s">
        <v>136</v>
      </c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</row>
    <row r="70" spans="1:14" s="7" customFormat="1" ht="24" customHeight="1">
      <c r="A70" s="94" t="s">
        <v>51</v>
      </c>
      <c r="B70" s="95"/>
      <c r="C70" s="96"/>
      <c r="D70" s="91" t="s">
        <v>66</v>
      </c>
      <c r="E70" s="92"/>
      <c r="F70" s="93"/>
      <c r="G70" s="94" t="s">
        <v>60</v>
      </c>
      <c r="H70" s="95"/>
      <c r="I70" s="95"/>
      <c r="J70" s="95"/>
      <c r="K70" s="95"/>
      <c r="L70" s="96"/>
      <c r="M70" s="94" t="s">
        <v>61</v>
      </c>
      <c r="N70" s="96"/>
    </row>
    <row r="71" spans="1:14" s="7" customFormat="1" ht="30" customHeight="1">
      <c r="A71" s="94" t="s">
        <v>4</v>
      </c>
      <c r="B71" s="95"/>
      <c r="C71" s="96"/>
      <c r="D71" s="112"/>
      <c r="E71" s="113"/>
      <c r="F71" s="55" t="s">
        <v>24</v>
      </c>
      <c r="G71" s="91"/>
      <c r="H71" s="92"/>
      <c r="I71" s="92"/>
      <c r="J71" s="92"/>
      <c r="K71" s="92"/>
      <c r="L71" s="93"/>
      <c r="M71" s="81"/>
      <c r="N71" s="55" t="s">
        <v>24</v>
      </c>
    </row>
    <row r="72" spans="1:14" s="7" customFormat="1" ht="30" customHeight="1">
      <c r="A72" s="91" t="s">
        <v>44</v>
      </c>
      <c r="B72" s="92"/>
      <c r="C72" s="93"/>
      <c r="D72" s="112"/>
      <c r="E72" s="113"/>
      <c r="F72" s="55" t="s">
        <v>24</v>
      </c>
      <c r="G72" s="91"/>
      <c r="H72" s="92"/>
      <c r="I72" s="92"/>
      <c r="J72" s="92"/>
      <c r="K72" s="92"/>
      <c r="L72" s="93"/>
      <c r="M72" s="81"/>
      <c r="N72" s="55" t="s">
        <v>24</v>
      </c>
    </row>
    <row r="73" spans="1:14" s="7" customFormat="1" ht="30" customHeight="1">
      <c r="A73" s="116"/>
      <c r="B73" s="117"/>
      <c r="C73" s="117"/>
      <c r="D73" s="117"/>
      <c r="E73" s="117"/>
      <c r="F73" s="118"/>
      <c r="G73" s="94"/>
      <c r="H73" s="95"/>
      <c r="I73" s="95"/>
      <c r="J73" s="95"/>
      <c r="K73" s="95"/>
      <c r="L73" s="96"/>
      <c r="M73" s="81"/>
      <c r="N73" s="55" t="s">
        <v>24</v>
      </c>
    </row>
    <row r="74" spans="1:14" s="7" customFormat="1" ht="30" customHeight="1" thickBot="1">
      <c r="A74" s="119"/>
      <c r="B74" s="120"/>
      <c r="C74" s="120"/>
      <c r="D74" s="121"/>
      <c r="E74" s="121"/>
      <c r="F74" s="122"/>
      <c r="G74" s="94"/>
      <c r="H74" s="95"/>
      <c r="I74" s="95"/>
      <c r="J74" s="95"/>
      <c r="K74" s="95"/>
      <c r="L74" s="96"/>
      <c r="M74" s="87"/>
      <c r="N74" s="88" t="s">
        <v>24</v>
      </c>
    </row>
    <row r="75" spans="1:14" s="7" customFormat="1" ht="30" customHeight="1" thickBot="1">
      <c r="A75" s="94" t="s">
        <v>7</v>
      </c>
      <c r="B75" s="95"/>
      <c r="C75" s="95"/>
      <c r="D75" s="114">
        <f>SUM(D71:E72)</f>
        <v>0</v>
      </c>
      <c r="E75" s="115"/>
      <c r="F75" s="89" t="s">
        <v>24</v>
      </c>
      <c r="G75" s="95" t="s">
        <v>62</v>
      </c>
      <c r="H75" s="95"/>
      <c r="I75" s="95"/>
      <c r="J75" s="95"/>
      <c r="K75" s="95"/>
      <c r="L75" s="95"/>
      <c r="M75" s="90">
        <f>SUM(M71:N74)</f>
        <v>0</v>
      </c>
      <c r="N75" s="89" t="s">
        <v>24</v>
      </c>
    </row>
    <row r="76" spans="1:14" s="7" customFormat="1" ht="17.25" customHeight="1"/>
    <row r="77" spans="1:14" s="7" customFormat="1" ht="32.25" customHeight="1">
      <c r="A77" s="91" t="s">
        <v>8</v>
      </c>
      <c r="B77" s="92"/>
      <c r="C77" s="93"/>
      <c r="D77" s="94"/>
      <c r="E77" s="95"/>
      <c r="F77" s="95"/>
      <c r="G77" s="95"/>
      <c r="H77" s="95"/>
      <c r="I77" s="95"/>
      <c r="J77" s="95"/>
      <c r="K77" s="95"/>
      <c r="L77" s="95"/>
      <c r="M77" s="95"/>
      <c r="N77" s="96"/>
    </row>
    <row r="78" spans="1:14" ht="13.5" customHeight="1"/>
    <row r="79" spans="1:14" ht="13.5" customHeight="1"/>
  </sheetData>
  <mergeCells count="133">
    <mergeCell ref="A56:B56"/>
    <mergeCell ref="A54:B55"/>
    <mergeCell ref="I31:M31"/>
    <mergeCell ref="K6:N6"/>
    <mergeCell ref="K8:N8"/>
    <mergeCell ref="H43:M43"/>
    <mergeCell ref="D35:N35"/>
    <mergeCell ref="J12:K12"/>
    <mergeCell ref="J13:K13"/>
    <mergeCell ref="J14:K14"/>
    <mergeCell ref="J15:K15"/>
    <mergeCell ref="J16:K16"/>
    <mergeCell ref="J17:K17"/>
    <mergeCell ref="L17:M17"/>
    <mergeCell ref="D20:G20"/>
    <mergeCell ref="D21:G21"/>
    <mergeCell ref="A9:N9"/>
    <mergeCell ref="K30:N30"/>
    <mergeCell ref="F31:G31"/>
    <mergeCell ref="H14:I14"/>
    <mergeCell ref="H15:I15"/>
    <mergeCell ref="L14:M14"/>
    <mergeCell ref="L15:M15"/>
    <mergeCell ref="L42:N42"/>
    <mergeCell ref="G75:L75"/>
    <mergeCell ref="G74:L74"/>
    <mergeCell ref="G73:L73"/>
    <mergeCell ref="G72:L72"/>
    <mergeCell ref="G71:L71"/>
    <mergeCell ref="G70:L70"/>
    <mergeCell ref="M70:N70"/>
    <mergeCell ref="H25:N25"/>
    <mergeCell ref="L16:M16"/>
    <mergeCell ref="H16:I16"/>
    <mergeCell ref="H17:I17"/>
    <mergeCell ref="H20:N20"/>
    <mergeCell ref="H21:N21"/>
    <mergeCell ref="H22:N22"/>
    <mergeCell ref="D23:G23"/>
    <mergeCell ref="D56:N56"/>
    <mergeCell ref="D24:G24"/>
    <mergeCell ref="E41:G41"/>
    <mergeCell ref="E42:G42"/>
    <mergeCell ref="D25:G25"/>
    <mergeCell ref="D26:G26"/>
    <mergeCell ref="E64:N64"/>
    <mergeCell ref="I42:K42"/>
    <mergeCell ref="L41:N41"/>
    <mergeCell ref="K1:O1"/>
    <mergeCell ref="A20:C22"/>
    <mergeCell ref="A23:C26"/>
    <mergeCell ref="A37:C40"/>
    <mergeCell ref="A27:C36"/>
    <mergeCell ref="H26:N26"/>
    <mergeCell ref="H37:N37"/>
    <mergeCell ref="H38:N38"/>
    <mergeCell ref="H39:N39"/>
    <mergeCell ref="H40:N40"/>
    <mergeCell ref="E27:N27"/>
    <mergeCell ref="E32:N32"/>
    <mergeCell ref="E33:N33"/>
    <mergeCell ref="E34:N34"/>
    <mergeCell ref="D39:G39"/>
    <mergeCell ref="D40:G40"/>
    <mergeCell ref="D38:G38"/>
    <mergeCell ref="D37:G37"/>
    <mergeCell ref="F30:I30"/>
    <mergeCell ref="K28:N28"/>
    <mergeCell ref="K29:N29"/>
    <mergeCell ref="F28:I28"/>
    <mergeCell ref="H12:I12"/>
    <mergeCell ref="H13:I13"/>
    <mergeCell ref="D54:N54"/>
    <mergeCell ref="D55:N55"/>
    <mergeCell ref="C49:C50"/>
    <mergeCell ref="H44:N44"/>
    <mergeCell ref="E47:I47"/>
    <mergeCell ref="K47:N47"/>
    <mergeCell ref="D44:G44"/>
    <mergeCell ref="D45:N45"/>
    <mergeCell ref="A47:B48"/>
    <mergeCell ref="D53:N53"/>
    <mergeCell ref="A46:C46"/>
    <mergeCell ref="D49:N49"/>
    <mergeCell ref="A49:B51"/>
    <mergeCell ref="A53:C53"/>
    <mergeCell ref="A10:D10"/>
    <mergeCell ref="L12:N12"/>
    <mergeCell ref="L13:M13"/>
    <mergeCell ref="A12:G12"/>
    <mergeCell ref="B13:G13"/>
    <mergeCell ref="B14:G14"/>
    <mergeCell ref="A44:C44"/>
    <mergeCell ref="D50:N50"/>
    <mergeCell ref="D51:N51"/>
    <mergeCell ref="D48:N48"/>
    <mergeCell ref="E43:F43"/>
    <mergeCell ref="F29:I29"/>
    <mergeCell ref="B15:G15"/>
    <mergeCell ref="B16:G16"/>
    <mergeCell ref="B17:G17"/>
    <mergeCell ref="A41:C43"/>
    <mergeCell ref="H24:N24"/>
    <mergeCell ref="H23:N23"/>
    <mergeCell ref="D36:N36"/>
    <mergeCell ref="D22:G22"/>
    <mergeCell ref="I41:K41"/>
    <mergeCell ref="A45:C45"/>
    <mergeCell ref="D46:N46"/>
    <mergeCell ref="A77:C77"/>
    <mergeCell ref="D77:N77"/>
    <mergeCell ref="D59:N59"/>
    <mergeCell ref="A63:C66"/>
    <mergeCell ref="E63:N63"/>
    <mergeCell ref="D66:F66"/>
    <mergeCell ref="A68:N68"/>
    <mergeCell ref="A70:C70"/>
    <mergeCell ref="D70:F70"/>
    <mergeCell ref="A71:C71"/>
    <mergeCell ref="D71:E71"/>
    <mergeCell ref="A75:C75"/>
    <mergeCell ref="D75:E75"/>
    <mergeCell ref="A60:C60"/>
    <mergeCell ref="G66:N66"/>
    <mergeCell ref="A73:F74"/>
    <mergeCell ref="A61:C61"/>
    <mergeCell ref="D61:N61"/>
    <mergeCell ref="E65:N65"/>
    <mergeCell ref="A69:N69"/>
    <mergeCell ref="A72:C72"/>
    <mergeCell ref="D72:E72"/>
    <mergeCell ref="D60:N60"/>
    <mergeCell ref="A59:C59"/>
  </mergeCells>
  <phoneticPr fontId="2"/>
  <dataValidations count="4">
    <dataValidation type="list" allowBlank="1" showInputMessage="1" showErrorMessage="1" sqref="J13:J17 D63:D65 C54:C56" xr:uid="{98790DC1-4C16-4903-B488-18B3F5C18B77}">
      <formula1>"○"</formula1>
    </dataValidation>
    <dataValidation type="list" allowBlank="1" showInputMessage="1" showErrorMessage="1" sqref="H20" xr:uid="{EEDD7B3F-D745-4E0F-9A92-C49C739ECFF3}">
      <formula1>"社会福祉法人,一般社団法人,公益財団法人,公益社団法人,特定非営利活動法人,なし,その他(下欄に正式名称をご記入ください)"</formula1>
    </dataValidation>
    <dataValidation type="list" allowBlank="1" showInputMessage="1" showErrorMessage="1" sqref="H24" xr:uid="{87351D9A-E080-4B86-805D-00817D5A5176}">
      <formula1>"神戸市東灘区,神戸市灘区,神戸市中央区,神戸市兵庫区,神戸市北区,神戸市長田区,神戸市須磨区,神戸市垂水区,神戸市西区,姫路市,尼崎市,明石市,西宮市,洲本市,芦屋市,伊丹市,相生市,豊岡市,加古川市,赤穂市,西脇市,宝塚市,三木市,高砂市,川西市,小野市,三田市,加西市,丹波篠山市,養父市,丹波市,南あわじ市,朝来市,淡路市,宍粟市,たつの市,加東市,猪名川町,多可町,稲美町,播磨町,市川町,福崎町,神河町,太子町,上郡町,佐用町,香美町,新温泉町,その他（兵庫県外）"</formula1>
    </dataValidation>
    <dataValidation type="list" allowBlank="1" showInputMessage="1" showErrorMessage="1" sqref="H38:N38" xr:uid="{638DA7EE-0D2D-488A-9E9B-C3CADE780331}">
      <formula1>"神戸市東灘区,神戸市灘区,神戸市中央区,神戸市兵庫区,神戸市北区,神戸市長田区,神戸市須磨区,神戸市垂水区,神戸市西区,姫路市,尼崎市,明石市,西宮市,洲本市,芦屋市,伊丹市,相生市,豊岡市,加古川市,赤穂市,西脇市,宝塚市,三木市,高砂市,川西市,小野市,三田市,加西市,丹波篠山市,養父市,丹波市,南あわじ市,朝来市,淡路市,宍粟市,たつの市,加東市,猪名川町,多可町,稲美町,播磨町,市川町,福崎町,神河町,太子町,上郡町,佐用町,香美町,新温泉町"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6" orientation="portrait" r:id="rId1"/>
  <rowBreaks count="2" manualBreakCount="2">
    <brk id="26" max="13" man="1"/>
    <brk id="51" max="1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4" r:id="rId4" name="Check Box 616">
              <controlPr defaultSize="0" autoFill="0" autoLine="0" autoPict="0">
                <anchor moveWithCells="1">
                  <from>
                    <xdr:col>3</xdr:col>
                    <xdr:colOff>104775</xdr:colOff>
                    <xdr:row>26</xdr:row>
                    <xdr:rowOff>28575</xdr:rowOff>
                  </from>
                  <to>
                    <xdr:col>4</xdr:col>
                    <xdr:colOff>57150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6" r:id="rId5" name="Check Box 648">
              <controlPr defaultSize="0" autoFill="0" autoLine="0" autoPict="0">
                <anchor moveWithCells="1">
                  <from>
                    <xdr:col>3</xdr:col>
                    <xdr:colOff>104775</xdr:colOff>
                    <xdr:row>31</xdr:row>
                    <xdr:rowOff>28575</xdr:rowOff>
                  </from>
                  <to>
                    <xdr:col>4</xdr:col>
                    <xdr:colOff>57150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7" r:id="rId6" name="Check Box 649">
              <controlPr defaultSize="0" autoFill="0" autoLine="0" autoPict="0">
                <anchor moveWithCells="1">
                  <from>
                    <xdr:col>3</xdr:col>
                    <xdr:colOff>104775</xdr:colOff>
                    <xdr:row>32</xdr:row>
                    <xdr:rowOff>28575</xdr:rowOff>
                  </from>
                  <to>
                    <xdr:col>4</xdr:col>
                    <xdr:colOff>57150</xdr:colOff>
                    <xdr:row>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8" r:id="rId7" name="Check Box 650">
              <controlPr defaultSize="0" autoFill="0" autoLine="0" autoPict="0">
                <anchor moveWithCells="1">
                  <from>
                    <xdr:col>3</xdr:col>
                    <xdr:colOff>104775</xdr:colOff>
                    <xdr:row>33</xdr:row>
                    <xdr:rowOff>28575</xdr:rowOff>
                  </from>
                  <to>
                    <xdr:col>4</xdr:col>
                    <xdr:colOff>57150</xdr:colOff>
                    <xdr:row>33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6" r:id="rId8" name="Check Box 658">
              <controlPr defaultSize="0" autoFill="0" autoLine="0" autoPict="0">
                <anchor moveWithCells="1">
                  <from>
                    <xdr:col>4</xdr:col>
                    <xdr:colOff>104775</xdr:colOff>
                    <xdr:row>28</xdr:row>
                    <xdr:rowOff>47625</xdr:rowOff>
                  </from>
                  <to>
                    <xdr:col>5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7" r:id="rId9" name="Check Box 659">
              <controlPr defaultSize="0" autoFill="0" autoLine="0" autoPict="0">
                <anchor moveWithCells="1">
                  <from>
                    <xdr:col>4</xdr:col>
                    <xdr:colOff>104775</xdr:colOff>
                    <xdr:row>29</xdr:row>
                    <xdr:rowOff>47625</xdr:rowOff>
                  </from>
                  <to>
                    <xdr:col>5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8" r:id="rId10" name="Check Box 660">
              <controlPr defaultSize="0" autoFill="0" autoLine="0" autoPict="0">
                <anchor moveWithCells="1">
                  <from>
                    <xdr:col>4</xdr:col>
                    <xdr:colOff>104775</xdr:colOff>
                    <xdr:row>30</xdr:row>
                    <xdr:rowOff>47625</xdr:rowOff>
                  </from>
                  <to>
                    <xdr:col>5</xdr:col>
                    <xdr:colOff>57150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9" r:id="rId11" name="Check Box 661">
              <controlPr defaultSize="0" autoFill="0" autoLine="0" autoPict="0">
                <anchor moveWithCells="1">
                  <from>
                    <xdr:col>9</xdr:col>
                    <xdr:colOff>104775</xdr:colOff>
                    <xdr:row>27</xdr:row>
                    <xdr:rowOff>47625</xdr:rowOff>
                  </from>
                  <to>
                    <xdr:col>10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0" r:id="rId12" name="Check Box 662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1" r:id="rId13" name="Check Box 663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2" r:id="rId14" name="Check Box 664">
              <controlPr defaultSize="0" autoFill="0" autoLine="0" autoPict="0">
                <anchor moveWithCells="1">
                  <from>
                    <xdr:col>4</xdr:col>
                    <xdr:colOff>104775</xdr:colOff>
                    <xdr:row>28</xdr:row>
                    <xdr:rowOff>47625</xdr:rowOff>
                  </from>
                  <to>
                    <xdr:col>5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3" r:id="rId15" name="Check Box 665">
              <controlPr defaultSize="0" autoFill="0" autoLine="0" autoPict="0">
                <anchor moveWithCells="1">
                  <from>
                    <xdr:col>4</xdr:col>
                    <xdr:colOff>104775</xdr:colOff>
                    <xdr:row>29</xdr:row>
                    <xdr:rowOff>47625</xdr:rowOff>
                  </from>
                  <to>
                    <xdr:col>5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" r:id="rId16" name="Check Box 618">
              <controlPr defaultSize="0" autoFill="0" autoLine="0" autoPict="0">
                <anchor moveWithCells="1">
                  <from>
                    <xdr:col>4</xdr:col>
                    <xdr:colOff>104775</xdr:colOff>
                    <xdr:row>27</xdr:row>
                    <xdr:rowOff>47625</xdr:rowOff>
                  </from>
                  <to>
                    <xdr:col>5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4" r:id="rId17" name="Check Box 666">
              <controlPr defaultSize="0" autoFill="0" autoLine="0" autoPict="0">
                <anchor moveWithCells="1">
                  <from>
                    <xdr:col>9</xdr:col>
                    <xdr:colOff>104775</xdr:colOff>
                    <xdr:row>27</xdr:row>
                    <xdr:rowOff>47625</xdr:rowOff>
                  </from>
                  <to>
                    <xdr:col>10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5" r:id="rId18" name="Check Box 667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6" r:id="rId19" name="Check Box 668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7" r:id="rId20" name="Check Box 669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8" r:id="rId21" name="Check Box 670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9" r:id="rId22" name="Check Box 651">
              <controlPr defaultSize="0" autoFill="0" autoLine="0" autoPict="0">
                <anchor moveWithCells="1">
                  <from>
                    <xdr:col>3</xdr:col>
                    <xdr:colOff>104775</xdr:colOff>
                    <xdr:row>40</xdr:row>
                    <xdr:rowOff>38100</xdr:rowOff>
                  </from>
                  <to>
                    <xdr:col>3</xdr:col>
                    <xdr:colOff>409575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29" r:id="rId23" name="Check Box 681">
              <controlPr defaultSize="0" autoFill="0" autoLine="0" autoPict="0">
                <anchor moveWithCells="1">
                  <from>
                    <xdr:col>3</xdr:col>
                    <xdr:colOff>104775</xdr:colOff>
                    <xdr:row>41</xdr:row>
                    <xdr:rowOff>28575</xdr:rowOff>
                  </from>
                  <to>
                    <xdr:col>3</xdr:col>
                    <xdr:colOff>409575</xdr:colOff>
                    <xdr:row>41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0" r:id="rId24" name="Check Box 682">
              <controlPr defaultSize="0" autoFill="0" autoLine="0" autoPict="0">
                <anchor moveWithCells="1">
                  <from>
                    <xdr:col>7</xdr:col>
                    <xdr:colOff>66675</xdr:colOff>
                    <xdr:row>40</xdr:row>
                    <xdr:rowOff>38100</xdr:rowOff>
                  </from>
                  <to>
                    <xdr:col>7</xdr:col>
                    <xdr:colOff>304800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1" r:id="rId25" name="Check Box 683">
              <controlPr defaultSize="0" autoFill="0" autoLine="0" autoPict="0">
                <anchor moveWithCells="1">
                  <from>
                    <xdr:col>7</xdr:col>
                    <xdr:colOff>66675</xdr:colOff>
                    <xdr:row>41</xdr:row>
                    <xdr:rowOff>38100</xdr:rowOff>
                  </from>
                  <to>
                    <xdr:col>8</xdr:col>
                    <xdr:colOff>19050</xdr:colOff>
                    <xdr:row>41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2" r:id="rId26" name="Check Box 684">
              <controlPr defaultSize="0" autoFill="0" autoLine="0" autoPict="0">
                <anchor moveWithCells="1">
                  <from>
                    <xdr:col>3</xdr:col>
                    <xdr:colOff>104775</xdr:colOff>
                    <xdr:row>42</xdr:row>
                    <xdr:rowOff>28575</xdr:rowOff>
                  </from>
                  <to>
                    <xdr:col>3</xdr:col>
                    <xdr:colOff>409575</xdr:colOff>
                    <xdr:row>42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E33"/>
  <sheetViews>
    <sheetView view="pageBreakPreview" zoomScale="70" zoomScaleNormal="100" zoomScaleSheetLayoutView="70" workbookViewId="0">
      <selection activeCell="O4" sqref="O4"/>
    </sheetView>
  </sheetViews>
  <sheetFormatPr defaultRowHeight="13.5"/>
  <cols>
    <col min="1" max="1" width="15.625" style="18" customWidth="1"/>
    <col min="2" max="3" width="15.625" customWidth="1"/>
    <col min="4" max="11" width="15.625" style="20" customWidth="1"/>
    <col min="12" max="14" width="15.625" customWidth="1"/>
    <col min="15" max="15" width="15.625" style="18" customWidth="1"/>
    <col min="16" max="16" width="15.625" style="20" customWidth="1"/>
    <col min="17" max="21" width="15.625" customWidth="1"/>
    <col min="26" max="26" width="9" style="20"/>
    <col min="30" max="30" width="9" style="18"/>
  </cols>
  <sheetData>
    <row r="1" spans="1:31" s="20" customFormat="1" ht="75" customHeight="1">
      <c r="A1" s="23" t="s">
        <v>32</v>
      </c>
      <c r="B1" s="59" t="s">
        <v>95</v>
      </c>
      <c r="C1" s="59" t="s">
        <v>96</v>
      </c>
      <c r="D1" s="59" t="s">
        <v>97</v>
      </c>
      <c r="E1" s="22" t="s">
        <v>11</v>
      </c>
      <c r="F1" s="23" t="s">
        <v>20</v>
      </c>
      <c r="G1" s="22" t="s">
        <v>29</v>
      </c>
      <c r="H1" s="23" t="s">
        <v>30</v>
      </c>
      <c r="I1" s="25" t="s">
        <v>12</v>
      </c>
      <c r="J1" s="22" t="s">
        <v>13</v>
      </c>
      <c r="K1" s="24" t="s">
        <v>14</v>
      </c>
      <c r="L1" s="25" t="s">
        <v>78</v>
      </c>
      <c r="M1" s="22" t="s">
        <v>139</v>
      </c>
      <c r="N1" s="179" t="s">
        <v>31</v>
      </c>
      <c r="O1" s="22" t="s">
        <v>15</v>
      </c>
      <c r="P1" s="23" t="s">
        <v>28</v>
      </c>
      <c r="Q1" s="37" t="s">
        <v>43</v>
      </c>
      <c r="R1" s="34" t="s">
        <v>16</v>
      </c>
      <c r="S1" s="32" t="s">
        <v>79</v>
      </c>
      <c r="T1" s="14" t="s">
        <v>26</v>
      </c>
      <c r="U1" s="22" t="s">
        <v>17</v>
      </c>
      <c r="AD1" s="18"/>
    </row>
    <row r="2" spans="1:31" s="15" customFormat="1" ht="88.5" customHeight="1">
      <c r="A2" s="28"/>
      <c r="B2" s="31" t="str">
        <f>IF((C16="○"),CONCATENATE("神戸市",CHAR(10),C14),C14)</f>
        <v>0</v>
      </c>
      <c r="C2" s="28" t="str">
        <f>CONCATENATE(G7,G15,G16,G17)</f>
        <v/>
      </c>
      <c r="D2" s="17">
        <f>要望書!$K$6</f>
        <v>0</v>
      </c>
      <c r="E2" s="40" t="str">
        <f>$C$14</f>
        <v>0</v>
      </c>
      <c r="F2" s="29" t="str">
        <f>IF((A12="TRUE"),A10,A11)</f>
        <v>0</v>
      </c>
      <c r="G2" s="38" t="str">
        <f>CONCATENATE(B7,CHAR(10),CHAR(10),B8)</f>
        <v>0
0</v>
      </c>
      <c r="H2" s="30" t="e">
        <f>IF((D20="FFF"),D33,E20)</f>
        <v>#VALUE!</v>
      </c>
      <c r="I2" s="38">
        <f>要望書!D36</f>
        <v>0</v>
      </c>
      <c r="J2" s="77" t="e">
        <f>$K$13</f>
        <v>#VALUE!</v>
      </c>
      <c r="K2" s="19">
        <f>要望書!$D$44</f>
        <v>0</v>
      </c>
      <c r="L2" s="31" t="str">
        <f>CONCATENATE(R14,CHAR(10),CHAR(10),S14)</f>
        <v>//
//</v>
      </c>
      <c r="M2" s="21" t="str">
        <f>IF((T8="0"),"","○")</f>
        <v/>
      </c>
      <c r="N2" s="1" t="str">
        <f>$W$12</f>
        <v/>
      </c>
      <c r="O2" s="38">
        <f>要望書!$D$59</f>
        <v>0</v>
      </c>
      <c r="P2" s="3">
        <f>要望書!D60</f>
        <v>0</v>
      </c>
      <c r="Q2" s="3">
        <f>要望書!$D$61</f>
        <v>0</v>
      </c>
      <c r="R2" s="49">
        <f>要望書!$M$75</f>
        <v>0</v>
      </c>
      <c r="S2" s="33">
        <f>要望書!D71</f>
        <v>0</v>
      </c>
      <c r="T2" s="57" t="str">
        <f>IF((AA10="③あり"),Z10,AA9)</f>
        <v/>
      </c>
      <c r="U2" s="1"/>
      <c r="V2" s="51">
        <f>AC10</f>
        <v>0</v>
      </c>
      <c r="AD2" s="44"/>
    </row>
    <row r="3" spans="1:31" s="20" customFormat="1" ht="24.95" customHeight="1">
      <c r="A3" s="43"/>
      <c r="O3" s="18"/>
      <c r="Q3"/>
      <c r="AD3" s="18"/>
    </row>
    <row r="4" spans="1:31" ht="50.1" customHeight="1">
      <c r="A4" s="35" t="s">
        <v>33</v>
      </c>
      <c r="B4" s="22" t="s">
        <v>11</v>
      </c>
      <c r="C4" s="35" t="s">
        <v>34</v>
      </c>
      <c r="D4" s="35" t="s">
        <v>35</v>
      </c>
      <c r="E4" s="35" t="s">
        <v>36</v>
      </c>
      <c r="F4" s="35" t="s">
        <v>37</v>
      </c>
      <c r="G4" s="35" t="s">
        <v>38</v>
      </c>
      <c r="H4" s="35" t="s">
        <v>39</v>
      </c>
      <c r="I4" s="35" t="s">
        <v>40</v>
      </c>
      <c r="J4" s="35" t="s">
        <v>41</v>
      </c>
      <c r="K4" s="35" t="s">
        <v>106</v>
      </c>
      <c r="L4" s="35" t="s">
        <v>107</v>
      </c>
      <c r="M4" s="36" t="s">
        <v>105</v>
      </c>
      <c r="N4" s="35" t="s">
        <v>42</v>
      </c>
      <c r="O4" s="20"/>
      <c r="P4"/>
    </row>
    <row r="5" spans="1:31" s="15" customFormat="1" ht="88.5" customHeight="1">
      <c r="A5" s="28"/>
      <c r="B5" s="2" t="str">
        <f>$C$14</f>
        <v>0</v>
      </c>
      <c r="C5" s="38" t="str">
        <f>CONCATENATE(A15,B7)</f>
        <v>00</v>
      </c>
      <c r="D5" s="38">
        <f>要望書!K6</f>
        <v>0</v>
      </c>
      <c r="E5" s="17">
        <f>要望書!$K$8</f>
        <v>0</v>
      </c>
      <c r="F5" s="17" t="str">
        <f>SUBSTITUTE(C8,"〒","")</f>
        <v/>
      </c>
      <c r="G5" s="17" t="str">
        <f>CONCATENATE(C9,C15)</f>
        <v>00</v>
      </c>
      <c r="H5" s="17" t="str">
        <f>$Q$8</f>
        <v>0</v>
      </c>
      <c r="I5" s="17" t="str">
        <f>CONCATENATE(AD7,"　　",AD8)</f>
        <v>0　　0</v>
      </c>
      <c r="J5" s="17" t="str">
        <f>$Q$10</f>
        <v>0</v>
      </c>
      <c r="K5" s="17" t="str">
        <f>SUBSTITUTE(AD10,"〒","")</f>
        <v/>
      </c>
      <c r="L5" s="75">
        <f>要望書!$D$50</f>
        <v>0</v>
      </c>
      <c r="M5" s="17">
        <f>要望書!$D$51</f>
        <v>0</v>
      </c>
      <c r="N5" s="30"/>
      <c r="AD5" s="44"/>
    </row>
    <row r="6" spans="1:31" s="20" customFormat="1" ht="24.95" customHeight="1">
      <c r="A6" s="43"/>
      <c r="M6" s="18"/>
      <c r="O6"/>
      <c r="AD6" s="18"/>
    </row>
    <row r="7" spans="1:31" ht="39.950000000000003" hidden="1" customHeight="1">
      <c r="A7" s="41">
        <f>要望書!$H$20</f>
        <v>0</v>
      </c>
      <c r="B7" s="72">
        <f>要望書!H22</f>
        <v>0</v>
      </c>
      <c r="C7" s="42" t="str">
        <f>要望書!$H$37</f>
        <v>〒</v>
      </c>
      <c r="D7" s="27" t="b">
        <v>0</v>
      </c>
      <c r="E7" s="21" t="str">
        <f>LEFT(D7,1)</f>
        <v>F</v>
      </c>
      <c r="F7" s="42" t="str">
        <f>IF((E7="T"),"障害福祉サービス事業所","")</f>
        <v/>
      </c>
      <c r="G7" s="65" t="str">
        <f>IF((E7="T"),"障害福祉","")</f>
        <v/>
      </c>
      <c r="H7" s="26" t="b">
        <v>0</v>
      </c>
      <c r="I7" s="21" t="str">
        <f>LEFT(H7,1)</f>
        <v>F</v>
      </c>
      <c r="J7" s="45" t="str">
        <f>IF((I7="T"),"身体","")</f>
        <v/>
      </c>
      <c r="K7" s="27">
        <f>5-(COUNTIF(L7:P7,""))</f>
        <v>1</v>
      </c>
      <c r="L7" s="42" t="e" cm="1">
        <f t="array" ref="L7">_xlfn.TEXTSPLIT(K16,"　")</f>
        <v>#VALUE!</v>
      </c>
      <c r="M7" s="42"/>
      <c r="N7" s="42"/>
      <c r="O7" s="27"/>
      <c r="P7" s="27"/>
      <c r="Q7" s="84">
        <f>要望書!$H$40</f>
        <v>0</v>
      </c>
      <c r="R7" s="71" t="str">
        <f>要望書!$D$45</f>
        <v>　　　　　　　　　年　　　　　　　　　月　　　　　　　　日</v>
      </c>
      <c r="S7" s="71" t="str">
        <f>要望書!$D$46</f>
        <v>　　　　　　　　　年　　　　　　　　　月　　　　　　　　日</v>
      </c>
      <c r="T7" s="82">
        <f>要望書!$C$54</f>
        <v>0</v>
      </c>
      <c r="U7" s="60">
        <f>要望書!J13</f>
        <v>0</v>
      </c>
      <c r="V7" s="21" t="str">
        <f>LEFT(U7,1)</f>
        <v>0</v>
      </c>
      <c r="W7" s="21" t="str">
        <f>IF((V7="0"),"","①")</f>
        <v/>
      </c>
      <c r="X7" s="12">
        <f>要望書!D63</f>
        <v>0</v>
      </c>
      <c r="Y7" s="21" t="str">
        <f>LEFT(X7,1)</f>
        <v>0</v>
      </c>
      <c r="Z7" s="21" t="str">
        <f>IF((Y7="0"),"","①")</f>
        <v/>
      </c>
      <c r="AA7" s="42">
        <f>要望書!G66</f>
        <v>0</v>
      </c>
      <c r="AB7" s="46" t="s">
        <v>46</v>
      </c>
      <c r="AC7" s="47">
        <f>R2*0.9</f>
        <v>0</v>
      </c>
      <c r="AD7" s="27">
        <f>要望書!$E$47</f>
        <v>0</v>
      </c>
      <c r="AE7" s="18"/>
    </row>
    <row r="8" spans="1:31" s="20" customFormat="1" ht="39.950000000000003" hidden="1" customHeight="1">
      <c r="A8" s="41" t="str">
        <f>ASC(A7)</f>
        <v>0</v>
      </c>
      <c r="B8" s="72">
        <f>要望書!K6</f>
        <v>0</v>
      </c>
      <c r="C8" s="27" t="str">
        <f>ASC(C7)</f>
        <v>〒</v>
      </c>
      <c r="D8" s="66" t="b">
        <v>0</v>
      </c>
      <c r="E8" s="66" t="str">
        <f t="shared" ref="E8:E17" si="0">LEFT(D8,1)</f>
        <v>F</v>
      </c>
      <c r="F8" s="67" t="str">
        <f>IF((E8="T"),"就労移行支援","")</f>
        <v/>
      </c>
      <c r="G8" s="188"/>
      <c r="H8" s="73" t="b">
        <v>0</v>
      </c>
      <c r="I8" s="21" t="str">
        <f t="shared" ref="I8:I11" si="1">LEFT(H8,1)</f>
        <v>F</v>
      </c>
      <c r="J8" s="45" t="str">
        <f>IF((I8="T"),"知的","")</f>
        <v/>
      </c>
      <c r="K8" s="80">
        <v>1</v>
      </c>
      <c r="L8" s="192" t="e">
        <f>L7</f>
        <v>#VALUE!</v>
      </c>
      <c r="M8" s="192"/>
      <c r="N8" s="192"/>
      <c r="O8" s="192"/>
      <c r="P8" s="192"/>
      <c r="Q8" s="45" t="str">
        <f>ASC(Q7)</f>
        <v>0</v>
      </c>
      <c r="R8" s="27" t="str">
        <f>SUBSTITUTE(SUBSTITUTE(R7,"　","")," ","")</f>
        <v>年月日</v>
      </c>
      <c r="S8" s="27" t="str">
        <f>SUBSTITUTE(SUBSTITUTE(S7,"　","")," ","")</f>
        <v>年月日</v>
      </c>
      <c r="T8" s="21" t="str">
        <f>LEFT(T7,1)</f>
        <v>0</v>
      </c>
      <c r="U8" s="60">
        <f>要望書!J14</f>
        <v>0</v>
      </c>
      <c r="V8" s="21" t="str">
        <f t="shared" ref="V8:V11" si="2">LEFT(U8,1)</f>
        <v>0</v>
      </c>
      <c r="W8" s="21" t="str">
        <f>IF((V8="0"),"","②")</f>
        <v/>
      </c>
      <c r="X8" s="12">
        <f>要望書!D64</f>
        <v>0</v>
      </c>
      <c r="Y8" s="21" t="str">
        <f t="shared" ref="Y8:Y9" si="3">LEFT(X8,1)</f>
        <v>0</v>
      </c>
      <c r="Z8" s="21" t="str">
        <f>IF((Y8="0"),"","②")</f>
        <v/>
      </c>
      <c r="AA8" s="27" t="str">
        <f>LEFT(AA7,1)</f>
        <v>0</v>
      </c>
      <c r="AB8" s="46" t="s">
        <v>99</v>
      </c>
      <c r="AC8" s="48">
        <f>ROUNDDOWN(AC7,-4)</f>
        <v>0</v>
      </c>
      <c r="AD8" s="27">
        <f>要望書!$K$47</f>
        <v>0</v>
      </c>
    </row>
    <row r="9" spans="1:31" ht="39.950000000000003" hidden="1" customHeight="1">
      <c r="A9" s="41" t="str">
        <f>IF(A8="NPO","特定非営利活動法人",A8)</f>
        <v>0</v>
      </c>
      <c r="B9" s="43"/>
      <c r="C9" s="75">
        <f>要望書!$H$38</f>
        <v>0</v>
      </c>
      <c r="D9" s="66" t="b">
        <v>0</v>
      </c>
      <c r="E9" s="66" t="str">
        <f t="shared" si="0"/>
        <v>F</v>
      </c>
      <c r="F9" s="67" t="str">
        <f>IF((E9="T"),"就労継続支援Ａ型","")</f>
        <v/>
      </c>
      <c r="G9" s="188"/>
      <c r="H9" s="73" t="b">
        <v>0</v>
      </c>
      <c r="I9" s="21" t="str">
        <f t="shared" si="1"/>
        <v>F</v>
      </c>
      <c r="J9" s="45" t="str">
        <f>IF((I9="T"),"精神","")</f>
        <v/>
      </c>
      <c r="K9" s="80">
        <v>2</v>
      </c>
      <c r="L9" s="192" t="e">
        <f>CONCATENATE(L7,CHAR(10),CHAR(10),M7)</f>
        <v>#VALUE!</v>
      </c>
      <c r="M9" s="192"/>
      <c r="N9" s="192"/>
      <c r="O9" s="192"/>
      <c r="P9" s="192"/>
      <c r="Q9" s="85">
        <f>要望書!$D$48</f>
        <v>0</v>
      </c>
      <c r="R9" s="27" t="str">
        <f>SUBSTITUTE(SUBSTITUTE(SUBSTITUTE(R8,"年","/"),"月","/"),"日","")</f>
        <v>//</v>
      </c>
      <c r="S9" s="27" t="str">
        <f>SUBSTITUTE(SUBSTITUTE(SUBSTITUTE(S8,"年","/"),"月","/"),"日","")</f>
        <v>//</v>
      </c>
      <c r="T9" s="20"/>
      <c r="U9" s="21">
        <f>要望書!J15</f>
        <v>0</v>
      </c>
      <c r="V9" s="21" t="str">
        <f t="shared" si="2"/>
        <v>0</v>
      </c>
      <c r="W9" s="21" t="str">
        <f>IF((V9="0"),"","③")</f>
        <v/>
      </c>
      <c r="X9" s="12">
        <f>要望書!D65</f>
        <v>0</v>
      </c>
      <c r="Y9" s="21" t="str">
        <f t="shared" si="3"/>
        <v>0</v>
      </c>
      <c r="Z9" s="21" t="str">
        <f>IF((Y9="0"),"","③")</f>
        <v/>
      </c>
      <c r="AA9" s="41" t="str">
        <f>CONCATENATE(Z10,CHAR(10),CHAR(10),AA7)</f>
        <v xml:space="preserve">
0</v>
      </c>
      <c r="AB9" s="46" t="s">
        <v>98</v>
      </c>
      <c r="AC9" s="50" t="str">
        <f>SUBSTITUTE(SUBSTITUTE(SUBSTITUTE(SUBSTITUTE(SUBSTITUTE(N2,"①","700,000"),"②","500,000"),"③","400,000"),"④","200,000"),"⑤","100,000")</f>
        <v/>
      </c>
      <c r="AD9" s="21" t="str">
        <f>要望書!$D$49</f>
        <v>〒</v>
      </c>
      <c r="AE9" s="18"/>
    </row>
    <row r="10" spans="1:31" s="20" customFormat="1" ht="39.950000000000003" hidden="1" customHeight="1">
      <c r="A10" s="41" t="str">
        <f>SUBSTITUTE(SUBSTITUTE(SUBSTITUTE(SUBSTITUTE(SUBSTITUTE(SUBSTITUTE(SUBSTITUTE(SUBSTITUTE(SUBSTITUTE(SUBSTITUTE(A7,"社会福祉法人","社福"),"NPO法人","NPO"),"特定非営利活動法人","NPO"),"一般社団法人","一社"),"公益財団法人","公財"),"公益社団法人","公社"),"医療法人財団","医療法人"),"医療法人社団","医療法人"),"一般財団法人","一財"),"なし","―")</f>
        <v>0</v>
      </c>
      <c r="B10" s="43"/>
      <c r="C10" s="21" t="str">
        <f>IFERROR(RIGHT(C9,LEN(C9)-FIND("神戸市",C9)-2),"")</f>
        <v/>
      </c>
      <c r="D10" s="66" t="b">
        <v>0</v>
      </c>
      <c r="E10" s="66" t="str">
        <f t="shared" si="0"/>
        <v>F</v>
      </c>
      <c r="F10" s="67" t="str">
        <f>IF((E10="T"),"就労継続支援Ｂ型","")</f>
        <v/>
      </c>
      <c r="G10" s="188"/>
      <c r="H10" s="21" t="b">
        <v>0</v>
      </c>
      <c r="I10" s="21" t="str">
        <f>LEFT(H10,1)</f>
        <v>F</v>
      </c>
      <c r="J10" s="45" t="str">
        <f>IF((I10="T"),"発達","")</f>
        <v/>
      </c>
      <c r="K10" s="80">
        <v>3</v>
      </c>
      <c r="L10" s="192" t="e">
        <f>CONCATENATE(L7,CHAR(10),CHAR(10),M7,CHAR(10),CHAR(10),N7)</f>
        <v>#VALUE!</v>
      </c>
      <c r="M10" s="192"/>
      <c r="N10" s="192"/>
      <c r="O10" s="192"/>
      <c r="P10" s="192"/>
      <c r="Q10" s="85" t="str">
        <f>ASC(Q9)</f>
        <v>0</v>
      </c>
      <c r="R10" s="27" t="str">
        <f>TEXT(R9,"gggee年m月d日")</f>
        <v>//</v>
      </c>
      <c r="S10" s="27" t="str">
        <f>TEXT(S9,"gggee年m月d日")</f>
        <v>//</v>
      </c>
      <c r="U10" s="21">
        <f>要望書!J16</f>
        <v>0</v>
      </c>
      <c r="V10" s="21" t="str">
        <f t="shared" si="2"/>
        <v>0</v>
      </c>
      <c r="W10" s="21" t="str">
        <f>IF((V10="0"),"","④")</f>
        <v/>
      </c>
      <c r="X10"/>
      <c r="Y10"/>
      <c r="Z10" s="42" t="str">
        <f>CONCATENATE(Z7,Z8,Z9)</f>
        <v/>
      </c>
      <c r="AA10" s="27" t="str">
        <f>IF((AA8="0"),"③あり","③なし")</f>
        <v>③あり</v>
      </c>
      <c r="AB10" s="46" t="s">
        <v>102</v>
      </c>
      <c r="AC10" s="48">
        <f>IF(AC8&lt;AC9,AC8,AC9)</f>
        <v>0</v>
      </c>
      <c r="AD10" s="27" t="str">
        <f>ASC(AD9)</f>
        <v>〒</v>
      </c>
      <c r="AE10" s="18"/>
    </row>
    <row r="11" spans="1:31" ht="39.950000000000003" hidden="1" customHeight="1">
      <c r="A11" s="46">
        <f>要望書!$H$21</f>
        <v>0</v>
      </c>
      <c r="B11" s="18"/>
      <c r="C11" s="21">
        <f>IF(COUNTIF(C9,"*神戸市*")+COUNTIF(C9,"*郡*"),"",C9)</f>
        <v>0</v>
      </c>
      <c r="D11" s="66" t="b">
        <v>0</v>
      </c>
      <c r="E11" s="66" t="str">
        <f t="shared" si="0"/>
        <v>F</v>
      </c>
      <c r="F11" s="67" t="str">
        <f>IF((E11="T"),"共同生活援助（ｸﾞﾙｰﾌﾟﾎｰﾑ）","")</f>
        <v/>
      </c>
      <c r="G11" s="189"/>
      <c r="H11" s="27" t="b">
        <v>0</v>
      </c>
      <c r="I11" s="21" t="str">
        <f t="shared" si="1"/>
        <v>F</v>
      </c>
      <c r="J11" s="45" t="str">
        <f>IF((I11="T"),H12,"")</f>
        <v/>
      </c>
      <c r="K11" s="80">
        <v>4</v>
      </c>
      <c r="L11" s="192" t="e">
        <f>CONCATENATE(L7,CHAR(10),CHAR(10),,M7,CHAR(10),CHAR(10),N7,CHAR(10),CHAR(10),O7)</f>
        <v>#VALUE!</v>
      </c>
      <c r="M11" s="192"/>
      <c r="N11" s="192"/>
      <c r="O11" s="192"/>
      <c r="P11" s="192"/>
      <c r="Q11" s="18"/>
      <c r="R11" s="27" t="str">
        <f>SUBSTITUTE(R10,"令和0","令和")</f>
        <v>//</v>
      </c>
      <c r="S11" s="27" t="str">
        <f>SUBSTITUTE(S10,"令和0","令和")</f>
        <v>//</v>
      </c>
      <c r="T11" s="20"/>
      <c r="U11" s="21">
        <f>要望書!J17</f>
        <v>0</v>
      </c>
      <c r="V11" s="21" t="str">
        <f t="shared" si="2"/>
        <v>0</v>
      </c>
      <c r="W11" s="21" t="str">
        <f>IF((V11="0"),"","⑤")</f>
        <v/>
      </c>
      <c r="Z11"/>
      <c r="AA11" s="20"/>
      <c r="AB11" s="16"/>
      <c r="AC11" s="52"/>
      <c r="AD11" s="16"/>
      <c r="AE11" s="18"/>
    </row>
    <row r="12" spans="1:31" s="16" customFormat="1" ht="39.950000000000003" hidden="1" customHeight="1">
      <c r="A12" s="76" t="str">
        <f>IF(A11=0,"TRUE")</f>
        <v>TRUE</v>
      </c>
      <c r="C12" s="21" t="str">
        <f>IF(COUNTIF(C10,"*区*"),C10,"")</f>
        <v/>
      </c>
      <c r="D12" s="66" t="b">
        <v>0</v>
      </c>
      <c r="E12" s="66" t="str">
        <f t="shared" si="0"/>
        <v>F</v>
      </c>
      <c r="F12" s="67" t="str">
        <f>IF((E12="T"),"生活介護","")</f>
        <v/>
      </c>
      <c r="G12" s="188"/>
      <c r="H12" s="46">
        <f>要望書!$H$43</f>
        <v>0</v>
      </c>
      <c r="K12" s="86">
        <v>5</v>
      </c>
      <c r="L12" s="193" t="e">
        <f>CONCATENATE(L7,CHAR(10),CHAR(10),,M7,CHAR(10),CHAR(10),N7,CHAR(10),CHAR(10),O7,CHAR(10),CHAR(10),P7)</f>
        <v>#VALUE!</v>
      </c>
      <c r="M12" s="193"/>
      <c r="N12" s="193"/>
      <c r="O12" s="193"/>
      <c r="P12" s="193"/>
      <c r="Q12" s="20"/>
      <c r="R12" s="27" t="str">
        <f>SUBSTITUTE(R11,"平成0","平成")</f>
        <v>//</v>
      </c>
      <c r="S12" s="27" t="str">
        <f>SUBSTITUTE(S11,"平成0","平成")</f>
        <v>//</v>
      </c>
      <c r="T12" s="20"/>
      <c r="W12" s="28" t="str">
        <f>CONCATENATE(W7,W8,W9,W10,W11)</f>
        <v/>
      </c>
      <c r="AB12" s="20"/>
      <c r="AC12" s="20"/>
      <c r="AE12" s="44"/>
    </row>
    <row r="13" spans="1:31" s="20" customFormat="1" ht="39.950000000000003" hidden="1" customHeight="1">
      <c r="A13" s="21" t="str">
        <f>LEFT(A12,1)</f>
        <v>T</v>
      </c>
      <c r="B13" s="74"/>
      <c r="C13" s="21" t="str">
        <f>IFERROR(RIGHT(C9,LEN(C9)-FIND("郡",C9)),"")</f>
        <v/>
      </c>
      <c r="D13" s="66" t="b">
        <v>0</v>
      </c>
      <c r="E13" s="66" t="str">
        <f t="shared" si="0"/>
        <v>F</v>
      </c>
      <c r="F13" s="67" t="str">
        <f>IF((E13="T"),"自立訓練","")</f>
        <v/>
      </c>
      <c r="G13" s="188"/>
      <c r="K13" s="190" t="e" cm="1">
        <f t="array" ref="K13">_xlfn.IFS(K7=1,L8,K7=2,L9,K7=3,L10,K7=4,L11,K7=5,L12)</f>
        <v>#VALUE!</v>
      </c>
      <c r="L13" s="190"/>
      <c r="M13" s="190"/>
      <c r="N13" s="190"/>
      <c r="O13" s="190"/>
      <c r="P13" s="190"/>
      <c r="Q13" s="18"/>
      <c r="R13" s="27" t="str">
        <f>SUBSTITUTE(R12,"平成1年","平成元年")</f>
        <v>//</v>
      </c>
      <c r="S13" s="27" t="str">
        <f>SUBSTITUTE(S12,"平成1年","平成元年")</f>
        <v>//</v>
      </c>
      <c r="AA13" s="18"/>
      <c r="AE13" s="18"/>
    </row>
    <row r="14" spans="1:31" s="20" customFormat="1" ht="39.950000000000003" hidden="1" customHeight="1">
      <c r="A14" s="79" t="str">
        <f>IF((A13="F"),A11,A9)</f>
        <v>0</v>
      </c>
      <c r="B14" s="74"/>
      <c r="C14" s="21" t="str">
        <f>CONCATENATE(C11,C12,C13)</f>
        <v>0</v>
      </c>
      <c r="D14" s="66" t="b">
        <v>0</v>
      </c>
      <c r="E14" s="66" t="str">
        <f t="shared" si="0"/>
        <v>F</v>
      </c>
      <c r="F14" s="67" t="str">
        <f>IF((E14="T"),D18,"")</f>
        <v/>
      </c>
      <c r="G14" s="188"/>
      <c r="H14" s="18"/>
      <c r="I14" s="18"/>
      <c r="P14" s="18"/>
      <c r="R14" s="27" t="str">
        <f>SUBSTITUTE(SUBSTITUTE(SUBSTITUTE(SUBSTITUTE(SUBSTITUTE(SUBSTITUTE(R13,"年","."),"月","."),"日",""),"令和","R"),"平成","H"),"昭和","S")</f>
        <v>//</v>
      </c>
      <c r="S14" s="27" t="str">
        <f>SUBSTITUTE(SUBSTITUTE(SUBSTITUTE(SUBSTITUTE(SUBSTITUTE(SUBSTITUTE(S13,"年","."),"月","."),"日",""),"令和","R"),"平成","H"),"昭和","S")</f>
        <v>//</v>
      </c>
      <c r="AE14" s="18"/>
    </row>
    <row r="15" spans="1:31" s="20" customFormat="1" ht="39.950000000000003" hidden="1" customHeight="1">
      <c r="A15" s="42" t="str">
        <f>IF((A14="なし"),"",A14)</f>
        <v>0</v>
      </c>
      <c r="B15" s="43"/>
      <c r="C15" s="17">
        <f>要望書!$H$39</f>
        <v>0</v>
      </c>
      <c r="D15" s="27" t="b">
        <v>0</v>
      </c>
      <c r="E15" s="21" t="str">
        <f t="shared" si="0"/>
        <v>F</v>
      </c>
      <c r="F15" s="42" t="str">
        <f>IF((E15="T"),"地域活動支援センター","")</f>
        <v/>
      </c>
      <c r="G15" s="42" t="str">
        <f>IF((E15="T"),"地活支援","")</f>
        <v/>
      </c>
      <c r="H15" s="43"/>
      <c r="I15" s="43"/>
      <c r="K15" s="190" t="str">
        <f>CONCATENATE(J7,"　",J8,"　",J9,"　",J10,"　",J11)</f>
        <v>　　　　</v>
      </c>
      <c r="L15" s="190"/>
      <c r="M15" s="190"/>
      <c r="N15" s="190"/>
      <c r="O15" s="190"/>
      <c r="P15" s="18"/>
      <c r="Q15" s="43"/>
      <c r="R15" s="43"/>
      <c r="S15"/>
      <c r="T15"/>
      <c r="Z15" s="18"/>
      <c r="AE15" s="18"/>
    </row>
    <row r="16" spans="1:31" s="20" customFormat="1" ht="39.950000000000003" hidden="1" customHeight="1">
      <c r="A16" s="43"/>
      <c r="B16" s="43"/>
      <c r="C16" s="21" t="str">
        <f>IF(COUNTIF(C14,"*区*"),"○","")</f>
        <v/>
      </c>
      <c r="D16" s="17" t="b">
        <v>0</v>
      </c>
      <c r="E16" s="21" t="str">
        <f t="shared" si="0"/>
        <v>F</v>
      </c>
      <c r="F16" s="42" t="str">
        <f>IF((E16="T"),"児童発達支援事業所","")</f>
        <v/>
      </c>
      <c r="G16" s="42" t="str">
        <f>IF((E16="T"),"児童発達","")</f>
        <v/>
      </c>
      <c r="H16" s="43"/>
      <c r="I16" s="43"/>
      <c r="K16" s="190" t="str">
        <f>TRIM(K15)</f>
        <v/>
      </c>
      <c r="L16" s="190"/>
      <c r="M16" s="190"/>
      <c r="N16" s="190"/>
      <c r="O16" s="190"/>
      <c r="P16" s="18"/>
      <c r="Q16" s="58"/>
      <c r="U16" s="39"/>
      <c r="V16" s="39"/>
      <c r="W16" s="39"/>
      <c r="AB16" s="18"/>
      <c r="AE16" s="18"/>
    </row>
    <row r="17" spans="1:30" s="20" customFormat="1" ht="39.950000000000003" hidden="1" customHeight="1">
      <c r="A17" s="18"/>
      <c r="B17" s="18"/>
      <c r="D17" s="27" t="b">
        <v>0</v>
      </c>
      <c r="E17" s="21" t="str">
        <f t="shared" si="0"/>
        <v>F</v>
      </c>
      <c r="F17" s="42" t="str">
        <f>IF((E17="T"),"放課後等デイサービス","")</f>
        <v/>
      </c>
      <c r="G17" s="42" t="str">
        <f>IF((E17="T"),"放課後デイ","")</f>
        <v/>
      </c>
      <c r="H17" s="43"/>
      <c r="K17" s="191" t="str">
        <f>SUBSTITUTE(TRIM(K16),"　",CHAR(10))</f>
        <v/>
      </c>
      <c r="L17" s="191"/>
      <c r="M17" s="191"/>
      <c r="N17" s="191"/>
      <c r="O17" s="191"/>
      <c r="Q17"/>
      <c r="AA17" s="18"/>
      <c r="AD17" s="18"/>
    </row>
    <row r="18" spans="1:30" s="20" customFormat="1" ht="39.950000000000003" hidden="1" customHeight="1">
      <c r="A18" s="18"/>
      <c r="B18" s="18"/>
      <c r="C18"/>
      <c r="D18" s="21">
        <f>要望書!$I$31</f>
        <v>0</v>
      </c>
      <c r="E18" s="18"/>
      <c r="F18" s="43"/>
      <c r="G18" s="43"/>
      <c r="H18" s="43"/>
      <c r="Q18"/>
      <c r="AA18" s="18"/>
      <c r="AD18" s="18"/>
    </row>
    <row r="19" spans="1:30" ht="39.950000000000003" hidden="1" customHeight="1">
      <c r="B19" s="18"/>
      <c r="L19" s="20"/>
      <c r="M19" s="20"/>
      <c r="N19" s="20"/>
      <c r="O19" s="20"/>
      <c r="T19" s="39"/>
      <c r="AA19" s="18"/>
      <c r="AB19" s="20"/>
    </row>
    <row r="20" spans="1:30" ht="39.950000000000003" hidden="1" customHeight="1">
      <c r="B20" s="18"/>
      <c r="D20" s="27" t="str">
        <f>CONCATENATE(E15,E16,E17)</f>
        <v>FFF</v>
      </c>
      <c r="E20" s="180" t="str">
        <f>CONCATENATE(F15,F16,F17)</f>
        <v/>
      </c>
      <c r="F20" s="181"/>
      <c r="G20" s="18"/>
      <c r="H20" s="18"/>
      <c r="L20" s="20"/>
      <c r="M20" s="20"/>
      <c r="N20" s="20"/>
      <c r="O20" s="20"/>
      <c r="Q20" s="20"/>
      <c r="R20" s="20"/>
      <c r="S20" s="20"/>
      <c r="Z20" s="18"/>
      <c r="AA20" s="20"/>
    </row>
    <row r="21" spans="1:30" ht="39.950000000000003" hidden="1" customHeight="1">
      <c r="B21" s="18"/>
      <c r="E21" s="18"/>
      <c r="F21" s="18"/>
      <c r="G21" s="18"/>
      <c r="H21" s="18"/>
      <c r="L21" s="20"/>
      <c r="M21" s="20"/>
      <c r="N21" s="20"/>
      <c r="O21" s="20"/>
      <c r="Q21" s="20"/>
      <c r="R21" s="20"/>
      <c r="S21" s="20"/>
      <c r="Z21" s="18"/>
      <c r="AA21" s="20"/>
    </row>
    <row r="22" spans="1:30" ht="39.950000000000003" hidden="1" customHeight="1">
      <c r="B22" s="18"/>
      <c r="D22" s="182" t="str">
        <f>CONCATENATE(F8,"　",F9,"　",F10,"　",F11,"　",F12,"　",F13,"　",F14)</f>
        <v>　　　　　　</v>
      </c>
      <c r="E22" s="183"/>
      <c r="F22" s="184"/>
      <c r="G22" s="18"/>
      <c r="H22" s="18"/>
      <c r="L22" s="20"/>
      <c r="M22" s="20"/>
      <c r="N22" s="20"/>
      <c r="O22" s="20"/>
      <c r="Q22" s="20"/>
      <c r="R22" s="20"/>
      <c r="S22" s="20"/>
      <c r="Z22" s="18"/>
      <c r="AA22" s="20"/>
    </row>
    <row r="23" spans="1:30" ht="39.950000000000003" hidden="1" customHeight="1">
      <c r="B23" s="18"/>
      <c r="C23" s="20"/>
      <c r="D23" s="182" t="str">
        <f>TRIM(D22)</f>
        <v/>
      </c>
      <c r="E23" s="183"/>
      <c r="F23" s="184"/>
      <c r="G23" s="18"/>
      <c r="H23" s="18"/>
      <c r="L23" s="20"/>
      <c r="M23" s="20"/>
      <c r="N23" s="20"/>
      <c r="O23" s="20"/>
      <c r="Q23" s="20"/>
      <c r="R23" s="20"/>
      <c r="S23" s="20"/>
      <c r="Z23" s="18"/>
      <c r="AA23" s="20"/>
    </row>
    <row r="24" spans="1:30" s="20" customFormat="1" ht="39.950000000000003" hidden="1" customHeight="1">
      <c r="A24" s="18"/>
      <c r="B24" s="18"/>
      <c r="C24"/>
      <c r="D24" s="185" t="str">
        <f>SUBSTITUTE(TRIM(D23),"　",CHAR(10))</f>
        <v/>
      </c>
      <c r="E24" s="186"/>
      <c r="F24" s="187"/>
      <c r="J24" s="43"/>
      <c r="K24" s="43"/>
      <c r="L24" s="43"/>
      <c r="M24" s="43"/>
      <c r="N24" s="43"/>
      <c r="O24" s="43"/>
      <c r="Z24" s="18"/>
      <c r="AD24" s="18"/>
    </row>
    <row r="25" spans="1:30" ht="39.950000000000003" hidden="1" customHeight="1">
      <c r="D25" s="27">
        <f>7-(COUNTIF(E25:K25,""))</f>
        <v>1</v>
      </c>
      <c r="E25" s="42" t="e" cm="1">
        <f t="array" ref="E25">_xlfn.TEXTSPLIT(D23,"　")</f>
        <v>#VALUE!</v>
      </c>
      <c r="F25" s="42"/>
      <c r="G25" s="42"/>
      <c r="H25" s="27"/>
      <c r="I25" s="27"/>
      <c r="J25" s="27"/>
      <c r="K25" s="27"/>
      <c r="O25"/>
      <c r="P25" s="18"/>
      <c r="Q25" s="20"/>
    </row>
    <row r="26" spans="1:30" ht="39.950000000000003" hidden="1" customHeight="1">
      <c r="D26" s="80">
        <v>1</v>
      </c>
      <c r="E26" s="194" t="e">
        <f>E25</f>
        <v>#VALUE!</v>
      </c>
      <c r="F26" s="195"/>
      <c r="G26" s="195"/>
      <c r="H26" s="195"/>
      <c r="I26" s="195"/>
      <c r="J26" s="195"/>
      <c r="K26" s="196"/>
      <c r="O26"/>
      <c r="P26" s="18"/>
      <c r="Q26" s="20"/>
    </row>
    <row r="27" spans="1:30" ht="39.950000000000003" hidden="1" customHeight="1">
      <c r="D27" s="80">
        <v>2</v>
      </c>
      <c r="E27" s="194" t="e">
        <f>CONCATENATE(E25,CHAR(10),CHAR(10),F25)</f>
        <v>#VALUE!</v>
      </c>
      <c r="F27" s="195"/>
      <c r="G27" s="195"/>
      <c r="H27" s="195"/>
      <c r="I27" s="195"/>
      <c r="J27" s="195"/>
      <c r="K27" s="196"/>
      <c r="O27"/>
      <c r="P27" s="18"/>
      <c r="Q27" s="20"/>
    </row>
    <row r="28" spans="1:30" ht="39.950000000000003" hidden="1" customHeight="1">
      <c r="D28" s="80">
        <v>3</v>
      </c>
      <c r="E28" s="194" t="e">
        <f>CONCATENATE(E25,CHAR(10),CHAR(10),F25,CHAR(10),CHAR(10),,G25)</f>
        <v>#VALUE!</v>
      </c>
      <c r="F28" s="195"/>
      <c r="G28" s="195"/>
      <c r="H28" s="195"/>
      <c r="I28" s="195"/>
      <c r="J28" s="195"/>
      <c r="K28" s="196"/>
      <c r="O28"/>
      <c r="P28" s="18"/>
      <c r="Q28" s="20"/>
    </row>
    <row r="29" spans="1:30" ht="39.950000000000003" hidden="1" customHeight="1">
      <c r="D29" s="80">
        <v>4</v>
      </c>
      <c r="E29" s="194" t="e">
        <f>CONCATENATE(E25,CHAR(10),CHAR(10),,F25,CHAR(10),CHAR(10),G25,CHAR(10),CHAR(10),H25)</f>
        <v>#VALUE!</v>
      </c>
      <c r="F29" s="195"/>
      <c r="G29" s="195"/>
      <c r="H29" s="195"/>
      <c r="I29" s="195"/>
      <c r="J29" s="195"/>
      <c r="K29" s="196"/>
      <c r="O29"/>
      <c r="P29" s="18"/>
      <c r="Q29" s="20"/>
    </row>
    <row r="30" spans="1:30" ht="39.950000000000003" hidden="1" customHeight="1">
      <c r="D30" s="80">
        <v>5</v>
      </c>
      <c r="E30" s="194" t="e">
        <f>CONCATENATE(E25,CHAR(10),CHAR(10),F25,CHAR(10),CHAR(10),G25,CHAR(10),CHAR(10),H25,CHAR(10),CHAR(10),I25)</f>
        <v>#VALUE!</v>
      </c>
      <c r="F30" s="195"/>
      <c r="G30" s="195"/>
      <c r="H30" s="195"/>
      <c r="I30" s="195"/>
      <c r="J30" s="195"/>
      <c r="K30" s="196"/>
      <c r="O30"/>
      <c r="P30" s="18"/>
      <c r="Q30" s="20"/>
    </row>
    <row r="31" spans="1:30" ht="39.950000000000003" hidden="1" customHeight="1">
      <c r="D31" s="80">
        <v>6</v>
      </c>
      <c r="E31" s="194" t="e">
        <f>CONCATENATE(E25,CHAR(10),CHAR(10),F25,CHAR(10),CHAR(10),G25,CHAR(10),CHAR(10),H25,CHAR(10),CHAR(10),I25,CHAR(10),CHAR(10),J25)</f>
        <v>#VALUE!</v>
      </c>
      <c r="F31" s="195"/>
      <c r="G31" s="195"/>
      <c r="H31" s="195"/>
      <c r="I31" s="195"/>
      <c r="J31" s="195"/>
      <c r="K31" s="196"/>
      <c r="O31"/>
      <c r="P31" s="18"/>
      <c r="Q31" s="20"/>
    </row>
    <row r="32" spans="1:30" ht="39.950000000000003" hidden="1" customHeight="1">
      <c r="D32" s="80">
        <v>7</v>
      </c>
      <c r="E32" s="194" t="e">
        <f>CONCATENATE(E25,CHAR(10),CHAR(10),F25,CHAR(10),CHAR(10),G25,CHAR(10),CHAR(10),H25,CHAR(10),CHAR(10),I25,CHAR(10),CHAR(10),J25,CHAR(10),CHAR(10),K25)</f>
        <v>#VALUE!</v>
      </c>
      <c r="F32" s="195"/>
      <c r="G32" s="195"/>
      <c r="H32" s="195"/>
      <c r="I32" s="195"/>
      <c r="J32" s="195"/>
      <c r="K32" s="196"/>
      <c r="O32"/>
      <c r="P32" s="18"/>
      <c r="Q32" s="20"/>
    </row>
    <row r="33" spans="4:17" ht="39.950000000000003" hidden="1" customHeight="1">
      <c r="D33" s="182" t="e" cm="1">
        <f t="array" ref="D33">_xlfn.IFS(D25=1,E26,D25=2,E27,D25=3,E28,D25=4,E29,D25=5,E30,D25=6,E31,D25=7,E32)</f>
        <v>#VALUE!</v>
      </c>
      <c r="E33" s="183"/>
      <c r="F33" s="183"/>
      <c r="G33" s="183"/>
      <c r="H33" s="183"/>
      <c r="I33" s="183"/>
      <c r="J33" s="183"/>
      <c r="K33" s="184"/>
      <c r="O33"/>
      <c r="P33" s="18"/>
      <c r="Q33" s="20"/>
    </row>
  </sheetData>
  <mergeCells count="23">
    <mergeCell ref="E30:K30"/>
    <mergeCell ref="E31:K31"/>
    <mergeCell ref="E32:K32"/>
    <mergeCell ref="D33:K33"/>
    <mergeCell ref="E26:K26"/>
    <mergeCell ref="E27:K27"/>
    <mergeCell ref="E28:K28"/>
    <mergeCell ref="E29:K29"/>
    <mergeCell ref="N1"/>
    <mergeCell ref="E20:F20"/>
    <mergeCell ref="D22:F22"/>
    <mergeCell ref="D23:F23"/>
    <mergeCell ref="D24:F24"/>
    <mergeCell ref="G8:G14"/>
    <mergeCell ref="K15:O15"/>
    <mergeCell ref="K16:O16"/>
    <mergeCell ref="K17:O17"/>
    <mergeCell ref="L8:P8"/>
    <mergeCell ref="L9:P9"/>
    <mergeCell ref="L10:P10"/>
    <mergeCell ref="L11:P11"/>
    <mergeCell ref="K13:P13"/>
    <mergeCell ref="L12:P12"/>
  </mergeCells>
  <phoneticPr fontId="2"/>
  <conditionalFormatting sqref="S2">
    <cfRule type="cellIs" dxfId="0" priority="3" operator="greaterThan">
      <formula>#REF!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要望書</vt:lpstr>
      <vt:lpstr>消去しないで下さい</vt:lpstr>
      <vt:lpstr>消去しないで下さい!Print_Area</vt:lpstr>
      <vt:lpstr>要望書!Print_Area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2025-12-11T04:56:02Z</dcterms:modified>
</cp:coreProperties>
</file>